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 RENTA PRESENTADAS EN 2026\"/>
    </mc:Choice>
  </mc:AlternateContent>
  <bookViews>
    <workbookView xWindow="0" yWindow="0" windowWidth="28800" windowHeight="12330" tabRatio="677"/>
  </bookViews>
  <sheets>
    <sheet name="Portada" sheetId="28" r:id="rId1"/>
    <sheet name="Presentacion" sheetId="27" r:id="rId2"/>
    <sheet name="CIUU" sheetId="22" r:id="rId3"/>
    <sheet name="Vencimientos" sheetId="20" r:id="rId4"/>
    <sheet name="Datos Generales" sheetId="5" r:id="rId5"/>
    <sheet name="AJUSTES" sheetId="24" r:id="rId6"/>
    <sheet name="Renta" sheetId="29" r:id="rId7"/>
    <sheet name="Rentas Especiales" sheetId="30" r:id="rId8"/>
    <sheet name="Informacion laboral" sheetId="31" r:id="rId9"/>
    <sheet name="Costos y Deducciones" sheetId="32" r:id="rId10"/>
    <sheet name="Patrimonio" sheetId="33" r:id="rId11"/>
    <sheet name="Anexo del Contador" sheetId="34" r:id="rId12"/>
    <sheet name="VVA" sheetId="36" r:id="rId13"/>
    <sheet name="IA" sheetId="37" r:id="rId14"/>
    <sheet name="Borrador 110" sheetId="35" r:id="rId15"/>
    <sheet name="Liquidador de intereses" sheetId="13" r:id="rId16"/>
    <sheet name="Estadistica Parimonial" sheetId="14" r:id="rId17"/>
    <sheet name="Anexo Retenciones a Favor" sheetId="15" r:id="rId18"/>
    <sheet name="Anexo Retefuente pagada" sheetId="16" r:id="rId19"/>
    <sheet name="Anexo IVA" sheetId="17" r:id="rId20"/>
    <sheet name="Anexo PILA" sheetId="18" r:id="rId21"/>
  </sheets>
  <externalReferences>
    <externalReference r:id="rId22"/>
  </externalReferences>
  <definedNames>
    <definedName name="EXENTA">[1]Rentas!$B$169:$B$172</definedName>
    <definedName name="_xlnm.Print_Titles" localSheetId="20">'Anexo PILA'!$1:$11</definedName>
    <definedName name="_xlnm.Print_Titles" localSheetId="18">'Anexo Retefuente pagada'!$1:$11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20" l="1"/>
  <c r="G43" i="20"/>
  <c r="G38" i="20"/>
  <c r="G36" i="20"/>
  <c r="E47" i="20"/>
  <c r="E42" i="20"/>
  <c r="E37" i="20"/>
  <c r="C49" i="20"/>
  <c r="C44" i="20"/>
  <c r="C40" i="20"/>
  <c r="E29" i="20"/>
  <c r="E24" i="20"/>
  <c r="C26" i="20"/>
  <c r="G14" i="20"/>
  <c r="E12" i="20"/>
  <c r="E9" i="20"/>
  <c r="K27" i="18" l="1"/>
  <c r="J27" i="18"/>
  <c r="N126" i="16"/>
  <c r="N125" i="16"/>
  <c r="N124" i="16"/>
  <c r="N123" i="16"/>
  <c r="N122" i="16"/>
  <c r="N121" i="16"/>
  <c r="N120" i="16"/>
  <c r="N119" i="16"/>
  <c r="N118" i="16"/>
  <c r="N117" i="16"/>
  <c r="N116" i="16"/>
  <c r="N115" i="16"/>
  <c r="N114" i="16"/>
  <c r="N113" i="16"/>
  <c r="N112" i="16"/>
  <c r="N111" i="16"/>
  <c r="N110" i="16"/>
  <c r="N109" i="16"/>
  <c r="N108" i="16"/>
  <c r="N107" i="16"/>
  <c r="N106" i="16"/>
  <c r="N105" i="16"/>
  <c r="N104" i="16"/>
  <c r="N103" i="16"/>
  <c r="N102" i="16"/>
  <c r="N101" i="16"/>
  <c r="N100" i="16"/>
  <c r="N99" i="16"/>
  <c r="N98" i="16"/>
  <c r="N97" i="16"/>
  <c r="N96" i="16"/>
  <c r="N95" i="16"/>
  <c r="N94" i="16"/>
  <c r="N93" i="16"/>
  <c r="N92" i="16"/>
  <c r="N91" i="16"/>
  <c r="N90" i="16"/>
  <c r="N89" i="16"/>
  <c r="N88" i="16"/>
  <c r="N87" i="16"/>
  <c r="N86" i="16"/>
  <c r="N85" i="16"/>
  <c r="N84" i="16"/>
  <c r="N83" i="16"/>
  <c r="N82" i="16"/>
  <c r="N81" i="16"/>
  <c r="N80" i="16"/>
  <c r="N79" i="16"/>
  <c r="N78" i="16"/>
  <c r="N77" i="16"/>
  <c r="N76" i="16"/>
  <c r="N75" i="16"/>
  <c r="N74" i="16"/>
  <c r="A74" i="16"/>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H168" i="34"/>
  <c r="G48" i="20"/>
  <c r="G44" i="20"/>
  <c r="G39" i="20"/>
  <c r="C45" i="20"/>
  <c r="C41" i="20"/>
  <c r="C22" i="20"/>
  <c r="E10" i="20"/>
  <c r="C7" i="20"/>
  <c r="E16" i="37" l="1"/>
  <c r="E7" i="37"/>
  <c r="E6" i="37"/>
  <c r="S59" i="36"/>
  <c r="H68" i="36" s="1"/>
  <c r="Q59" i="36"/>
  <c r="G68" i="36" s="1"/>
  <c r="O59" i="36"/>
  <c r="F68" i="36" s="1"/>
  <c r="M59" i="36"/>
  <c r="E68" i="36" s="1"/>
  <c r="G49" i="20" l="1"/>
  <c r="E30" i="20"/>
  <c r="E27" i="20"/>
  <c r="E22" i="20"/>
  <c r="E25" i="20"/>
  <c r="E26" i="20" s="1"/>
  <c r="AC57" i="35" l="1"/>
  <c r="AD55" i="35"/>
  <c r="AD54" i="35"/>
  <c r="AD53" i="35"/>
  <c r="R55" i="35"/>
  <c r="R54" i="35"/>
  <c r="R53" i="35"/>
  <c r="AD50" i="35"/>
  <c r="AD48" i="35"/>
  <c r="AD47" i="35"/>
  <c r="S52" i="35"/>
  <c r="S51" i="35"/>
  <c r="S50" i="35"/>
  <c r="S49" i="35"/>
  <c r="S48" i="35"/>
  <c r="S47" i="35"/>
  <c r="S46" i="35"/>
  <c r="AD44" i="35"/>
  <c r="T45" i="35"/>
  <c r="T44" i="35"/>
  <c r="T43" i="35"/>
  <c r="AD42" i="35"/>
  <c r="AD41" i="35"/>
  <c r="AD40" i="35"/>
  <c r="AD39" i="35"/>
  <c r="AD38" i="35"/>
  <c r="AD36" i="35"/>
  <c r="S42" i="35"/>
  <c r="S41" i="35"/>
  <c r="S40" i="35"/>
  <c r="S39" i="35"/>
  <c r="S38" i="35"/>
  <c r="S37" i="35"/>
  <c r="S36" i="35"/>
  <c r="AD31" i="35"/>
  <c r="S35" i="35"/>
  <c r="S34" i="35"/>
  <c r="S33" i="35"/>
  <c r="S32" i="35"/>
  <c r="S31" i="35"/>
  <c r="S30" i="35"/>
  <c r="S29" i="35"/>
  <c r="AD28" i="35"/>
  <c r="AD26" i="35"/>
  <c r="T28" i="35"/>
  <c r="T27" i="35"/>
  <c r="T26" i="35"/>
  <c r="T25" i="35"/>
  <c r="T24" i="35"/>
  <c r="T23" i="35"/>
  <c r="T22" i="35"/>
  <c r="S21" i="35"/>
  <c r="S20" i="35"/>
  <c r="S19" i="35"/>
  <c r="S18" i="35"/>
  <c r="S17" i="35"/>
  <c r="S16" i="35"/>
  <c r="S15" i="35"/>
  <c r="C55" i="35"/>
  <c r="C54" i="35"/>
  <c r="C53" i="35"/>
  <c r="C52" i="35"/>
  <c r="C51" i="35"/>
  <c r="C50" i="35"/>
  <c r="C49" i="35"/>
  <c r="C48" i="35"/>
  <c r="C47" i="35"/>
  <c r="N45" i="35"/>
  <c r="N43" i="35"/>
  <c r="N42" i="35"/>
  <c r="C46" i="35"/>
  <c r="C45" i="35"/>
  <c r="C44" i="35"/>
  <c r="C43" i="35"/>
  <c r="C42" i="35"/>
  <c r="C41" i="35"/>
  <c r="N35" i="35"/>
  <c r="N33" i="35"/>
  <c r="N31" i="35"/>
  <c r="N30" i="35"/>
  <c r="N29" i="35"/>
  <c r="N28" i="35"/>
  <c r="C40" i="35"/>
  <c r="C39" i="35"/>
  <c r="C38" i="35"/>
  <c r="C37" i="35"/>
  <c r="C36" i="35"/>
  <c r="C35" i="35"/>
  <c r="C34" i="35"/>
  <c r="C33" i="35"/>
  <c r="C32" i="35"/>
  <c r="C31" i="35"/>
  <c r="C30" i="35"/>
  <c r="C29" i="35"/>
  <c r="C28" i="35"/>
  <c r="C27" i="35"/>
  <c r="C26" i="35"/>
  <c r="N22" i="35"/>
  <c r="N21" i="35"/>
  <c r="N20" i="35"/>
  <c r="N19" i="35"/>
  <c r="N18" i="35"/>
  <c r="N16" i="35"/>
  <c r="N15" i="35"/>
  <c r="C25" i="35"/>
  <c r="C24" i="35"/>
  <c r="C23" i="35"/>
  <c r="C22" i="35"/>
  <c r="C21" i="35"/>
  <c r="C20" i="35"/>
  <c r="C19" i="35"/>
  <c r="C18" i="35"/>
  <c r="C17" i="35"/>
  <c r="C16" i="35"/>
  <c r="C15" i="35"/>
  <c r="AD13" i="35"/>
  <c r="S13" i="35"/>
  <c r="K13" i="35"/>
  <c r="P4" i="35"/>
  <c r="J145" i="34"/>
  <c r="J144" i="34"/>
  <c r="J48" i="34"/>
  <c r="H48" i="34"/>
  <c r="J46" i="34"/>
  <c r="H46" i="34"/>
  <c r="H45" i="34"/>
  <c r="J45" i="34"/>
  <c r="H37" i="34"/>
  <c r="H36" i="34"/>
  <c r="J36" i="34" s="1"/>
  <c r="J76" i="34" s="1"/>
  <c r="AD25" i="35" s="1"/>
  <c r="H35" i="34"/>
  <c r="H34" i="34"/>
  <c r="J34" i="34" s="1"/>
  <c r="J78" i="34" s="1"/>
  <c r="AD27" i="35" s="1"/>
  <c r="H33" i="34"/>
  <c r="H32" i="34"/>
  <c r="J32" i="34" s="1"/>
  <c r="H31" i="34"/>
  <c r="H30" i="34"/>
  <c r="H29" i="34"/>
  <c r="D37" i="34"/>
  <c r="D36" i="34"/>
  <c r="D35" i="34"/>
  <c r="D34" i="34"/>
  <c r="D33" i="34"/>
  <c r="D32" i="34"/>
  <c r="D31" i="34"/>
  <c r="D30" i="34"/>
  <c r="D29" i="34"/>
  <c r="D28" i="34"/>
  <c r="J23" i="34"/>
  <c r="H23" i="34"/>
  <c r="J22" i="34"/>
  <c r="H22" i="34"/>
  <c r="J21" i="34"/>
  <c r="H21" i="34"/>
  <c r="J20" i="34"/>
  <c r="H20" i="34"/>
  <c r="J19" i="34"/>
  <c r="H19" i="34"/>
  <c r="J17" i="34"/>
  <c r="H17" i="34"/>
  <c r="J16" i="34"/>
  <c r="H16" i="34"/>
  <c r="J14" i="34"/>
  <c r="H14" i="34"/>
  <c r="J13" i="34"/>
  <c r="H13" i="34"/>
  <c r="J12" i="34"/>
  <c r="H12" i="34"/>
  <c r="G62" i="35"/>
  <c r="L60" i="35"/>
  <c r="J59" i="35"/>
  <c r="G56" i="35"/>
  <c r="V12" i="35"/>
  <c r="O12" i="35"/>
  <c r="U11" i="35"/>
  <c r="L11" i="35"/>
  <c r="AB10" i="35"/>
  <c r="W10" i="35"/>
  <c r="C10" i="35"/>
  <c r="AC8" i="35"/>
  <c r="W8" i="35"/>
  <c r="Q8" i="35"/>
  <c r="M8" i="35"/>
  <c r="L8" i="35"/>
  <c r="C8" i="35"/>
  <c r="D4" i="35"/>
  <c r="B2" i="31"/>
  <c r="C176" i="34"/>
  <c r="C175" i="34"/>
  <c r="C174" i="34"/>
  <c r="C173" i="34"/>
  <c r="C172" i="34"/>
  <c r="J159" i="34"/>
  <c r="J121" i="34"/>
  <c r="J120" i="34"/>
  <c r="J119" i="34"/>
  <c r="J115" i="34"/>
  <c r="J113" i="34"/>
  <c r="J112" i="34"/>
  <c r="J100" i="34"/>
  <c r="J99" i="34"/>
  <c r="J101" i="34" s="1"/>
  <c r="AD45" i="35" s="1"/>
  <c r="J98" i="34"/>
  <c r="J97" i="34"/>
  <c r="J96" i="34"/>
  <c r="J95" i="34"/>
  <c r="J94" i="34"/>
  <c r="J92" i="34"/>
  <c r="H89" i="34"/>
  <c r="J89" i="34" s="1"/>
  <c r="AD35" i="35" s="1"/>
  <c r="J82" i="34"/>
  <c r="J37" i="34"/>
  <c r="J77" i="34" s="1"/>
  <c r="J35" i="34"/>
  <c r="J75" i="34" s="1"/>
  <c r="AD24" i="35" s="1"/>
  <c r="J33" i="34"/>
  <c r="J79" i="34" s="1"/>
  <c r="J31" i="34"/>
  <c r="J30" i="34"/>
  <c r="E8" i="34"/>
  <c r="D8" i="34"/>
  <c r="D7" i="34"/>
  <c r="J6" i="34"/>
  <c r="H6" i="34"/>
  <c r="F6" i="34"/>
  <c r="D6" i="34"/>
  <c r="H80" i="33"/>
  <c r="J76" i="33"/>
  <c r="J80" i="33" s="1"/>
  <c r="H76" i="33"/>
  <c r="F76" i="33"/>
  <c r="F80" i="33" s="1"/>
  <c r="P71" i="33" s="1"/>
  <c r="R68" i="33"/>
  <c r="W67" i="33"/>
  <c r="V67" i="33"/>
  <c r="T67" i="33"/>
  <c r="N72" i="33" s="1"/>
  <c r="W38" i="33"/>
  <c r="T38" i="33"/>
  <c r="P38" i="33"/>
  <c r="L38" i="33"/>
  <c r="H38" i="33"/>
  <c r="W34" i="33"/>
  <c r="V34" i="33"/>
  <c r="V38" i="33" s="1"/>
  <c r="T34" i="33"/>
  <c r="R34" i="33"/>
  <c r="R38" i="33" s="1"/>
  <c r="P34" i="33"/>
  <c r="N34" i="33"/>
  <c r="N38" i="33" s="1"/>
  <c r="L34" i="33"/>
  <c r="J34" i="33"/>
  <c r="J38" i="33" s="1"/>
  <c r="J18" i="34" s="1"/>
  <c r="H34" i="33"/>
  <c r="F34" i="33"/>
  <c r="N70" i="33" s="1"/>
  <c r="T4" i="33"/>
  <c r="T46" i="33" s="1"/>
  <c r="C4" i="33"/>
  <c r="C46" i="33" s="1"/>
  <c r="B4" i="33"/>
  <c r="B46" i="33" s="1"/>
  <c r="B3" i="33"/>
  <c r="B45" i="33" s="1"/>
  <c r="H2" i="33"/>
  <c r="H44" i="33" s="1"/>
  <c r="F2" i="33"/>
  <c r="F44" i="33" s="1"/>
  <c r="D2" i="33"/>
  <c r="D44" i="33" s="1"/>
  <c r="B2" i="33"/>
  <c r="B44" i="33" s="1"/>
  <c r="N37" i="32"/>
  <c r="J37" i="32"/>
  <c r="P33" i="32"/>
  <c r="N33" i="32"/>
  <c r="L33" i="32"/>
  <c r="L37" i="32" s="1"/>
  <c r="J47" i="34" s="1"/>
  <c r="J33" i="32"/>
  <c r="H33" i="32"/>
  <c r="H37" i="32" s="1"/>
  <c r="F33" i="32"/>
  <c r="F37" i="32" s="1"/>
  <c r="J44" i="34" s="1"/>
  <c r="N41" i="35" s="1"/>
  <c r="R31" i="32"/>
  <c r="R30" i="32"/>
  <c r="R29" i="32"/>
  <c r="R28" i="32"/>
  <c r="R27" i="32"/>
  <c r="R26" i="32"/>
  <c r="R25" i="32"/>
  <c r="R24" i="32"/>
  <c r="R23" i="32"/>
  <c r="R22" i="32"/>
  <c r="R21" i="32"/>
  <c r="R20" i="32"/>
  <c r="R19" i="32"/>
  <c r="R18" i="32"/>
  <c r="R17" i="32"/>
  <c r="R16" i="32"/>
  <c r="R15" i="32"/>
  <c r="R14" i="32"/>
  <c r="R13" i="32"/>
  <c r="R12" i="32"/>
  <c r="N12" i="32" s="1"/>
  <c r="R6" i="32"/>
  <c r="C6" i="32"/>
  <c r="B6" i="32"/>
  <c r="B4" i="32"/>
  <c r="H2" i="32"/>
  <c r="F2" i="32"/>
  <c r="D2" i="32"/>
  <c r="B2" i="32"/>
  <c r="J42" i="31"/>
  <c r="L36" i="31"/>
  <c r="L42" i="31" s="1"/>
  <c r="J36" i="31"/>
  <c r="J38" i="31" s="1"/>
  <c r="H36" i="31"/>
  <c r="F44" i="31" s="1"/>
  <c r="F36" i="31"/>
  <c r="F42" i="31" s="1"/>
  <c r="L4" i="31"/>
  <c r="C4" i="31"/>
  <c r="B4" i="31"/>
  <c r="B3" i="31"/>
  <c r="H2" i="31"/>
  <c r="F2" i="31"/>
  <c r="D2" i="31"/>
  <c r="L59" i="30"/>
  <c r="F59" i="30"/>
  <c r="J49" i="30"/>
  <c r="J131" i="34" s="1"/>
  <c r="D49" i="30"/>
  <c r="N39" i="30"/>
  <c r="N43" i="30" s="1"/>
  <c r="L39" i="30"/>
  <c r="L43" i="30" s="1"/>
  <c r="F39" i="30"/>
  <c r="F43" i="30" s="1"/>
  <c r="P35" i="30"/>
  <c r="P34" i="30"/>
  <c r="P33" i="30"/>
  <c r="P32" i="30"/>
  <c r="P31" i="30"/>
  <c r="P30" i="30"/>
  <c r="P20" i="30"/>
  <c r="P24" i="30" s="1"/>
  <c r="J62" i="34" s="1"/>
  <c r="N20" i="30"/>
  <c r="N24" i="30" s="1"/>
  <c r="J58" i="34" s="1"/>
  <c r="N53" i="35" s="1"/>
  <c r="L20" i="30"/>
  <c r="L24" i="30" s="1"/>
  <c r="J55" i="34" s="1"/>
  <c r="N50" i="35" s="1"/>
  <c r="J20" i="30"/>
  <c r="J24" i="30" s="1"/>
  <c r="J54" i="34" s="1"/>
  <c r="N49" i="35" s="1"/>
  <c r="H20" i="30"/>
  <c r="H24" i="30" s="1"/>
  <c r="J52" i="34" s="1"/>
  <c r="N48" i="35" s="1"/>
  <c r="F20" i="30"/>
  <c r="F24" i="30" s="1"/>
  <c r="J51" i="34" s="1"/>
  <c r="N47" i="35" s="1"/>
  <c r="P4" i="30"/>
  <c r="C4" i="30"/>
  <c r="B4" i="30"/>
  <c r="B3" i="30"/>
  <c r="H2" i="30"/>
  <c r="F2" i="30"/>
  <c r="D2" i="30"/>
  <c r="B2" i="30"/>
  <c r="J47" i="29"/>
  <c r="H47" i="29"/>
  <c r="F47" i="29"/>
  <c r="J49" i="29" s="1"/>
  <c r="H40" i="34" s="1"/>
  <c r="S30" i="29"/>
  <c r="R30" i="29"/>
  <c r="P30" i="29"/>
  <c r="P36" i="29" s="1"/>
  <c r="J61" i="34" s="1"/>
  <c r="E15" i="37" s="1"/>
  <c r="N30" i="29"/>
  <c r="N36" i="29" s="1"/>
  <c r="J41" i="34" s="1"/>
  <c r="E12" i="37" s="1"/>
  <c r="L30" i="29"/>
  <c r="L36" i="29" s="1"/>
  <c r="J38" i="34" s="1"/>
  <c r="N36" i="35" s="1"/>
  <c r="J30" i="29"/>
  <c r="J36" i="29" s="1"/>
  <c r="H30" i="29"/>
  <c r="H36" i="29" s="1"/>
  <c r="J29" i="34" s="1"/>
  <c r="N27" i="35" s="1"/>
  <c r="F30" i="29"/>
  <c r="P4" i="29"/>
  <c r="C4" i="29"/>
  <c r="B4" i="29"/>
  <c r="B3" i="29"/>
  <c r="H2" i="29"/>
  <c r="F2" i="29"/>
  <c r="D2" i="29"/>
  <c r="B2" i="29"/>
  <c r="H38" i="34" l="1"/>
  <c r="F34" i="32"/>
  <c r="H44" i="34"/>
  <c r="R33" i="32"/>
  <c r="H47" i="34"/>
  <c r="H49" i="34" s="1"/>
  <c r="L49" i="30"/>
  <c r="J57" i="30" s="1"/>
  <c r="H57" i="30" s="1"/>
  <c r="H25" i="34"/>
  <c r="J25" i="34"/>
  <c r="N24" i="35" s="1"/>
  <c r="N17" i="35"/>
  <c r="J24" i="34"/>
  <c r="H18" i="34"/>
  <c r="H24" i="34" s="1"/>
  <c r="H26" i="34" s="1"/>
  <c r="N44" i="35"/>
  <c r="J49" i="34"/>
  <c r="N46" i="35" s="1"/>
  <c r="AD43" i="35"/>
  <c r="P39" i="30"/>
  <c r="P43" i="30" s="1"/>
  <c r="AD16" i="35"/>
  <c r="H138" i="34"/>
  <c r="J54" i="30"/>
  <c r="H54" i="30" s="1"/>
  <c r="H51" i="34"/>
  <c r="H52" i="34"/>
  <c r="H54" i="34"/>
  <c r="H55" i="34"/>
  <c r="H58" i="34"/>
  <c r="H68" i="34"/>
  <c r="J68" i="34" s="1"/>
  <c r="AD19" i="35" s="1"/>
  <c r="J53" i="30"/>
  <c r="H53" i="30" s="1"/>
  <c r="J55" i="30"/>
  <c r="H55" i="30" s="1"/>
  <c r="H65" i="34"/>
  <c r="H69" i="34"/>
  <c r="J69" i="34" s="1"/>
  <c r="H136" i="34"/>
  <c r="N39" i="35"/>
  <c r="H41" i="34"/>
  <c r="H137" i="34"/>
  <c r="AD15" i="35"/>
  <c r="P42" i="29"/>
  <c r="S42" i="29" s="1"/>
  <c r="N34" i="35"/>
  <c r="N32" i="35"/>
  <c r="H28" i="34"/>
  <c r="H39" i="34" s="1"/>
  <c r="H42" i="34" s="1"/>
  <c r="C177" i="34"/>
  <c r="F174" i="34" s="1"/>
  <c r="D178" i="34"/>
  <c r="D179" i="34" s="1"/>
  <c r="F35" i="33"/>
  <c r="B77" i="33"/>
  <c r="F38" i="33"/>
  <c r="P70" i="33" s="1"/>
  <c r="N71" i="33"/>
  <c r="N74" i="33" s="1"/>
  <c r="N76" i="33" s="1"/>
  <c r="R41" i="32"/>
  <c r="H34" i="32"/>
  <c r="L44" i="31"/>
  <c r="L38" i="31"/>
  <c r="J56" i="30"/>
  <c r="H56" i="30" s="1"/>
  <c r="J53" i="29"/>
  <c r="J40" i="34" s="1"/>
  <c r="N38" i="35" s="1"/>
  <c r="F36" i="29"/>
  <c r="C178" i="34" l="1"/>
  <c r="C179" i="34" s="1"/>
  <c r="P72" i="33"/>
  <c r="T40" i="33"/>
  <c r="J26" i="34"/>
  <c r="N23" i="35"/>
  <c r="H140" i="34"/>
  <c r="AD20" i="35"/>
  <c r="H59" i="30"/>
  <c r="H56" i="34"/>
  <c r="H57" i="34" s="1"/>
  <c r="H70" i="34"/>
  <c r="J65" i="34"/>
  <c r="P53" i="29"/>
  <c r="J28" i="34"/>
  <c r="J59" i="30"/>
  <c r="J61" i="30" s="1"/>
  <c r="L63" i="30" s="1"/>
  <c r="J148" i="34" l="1"/>
  <c r="N25" i="35"/>
  <c r="H59" i="34"/>
  <c r="AD18" i="35"/>
  <c r="J70" i="34"/>
  <c r="E14" i="37" s="1"/>
  <c r="E9" i="37" s="1"/>
  <c r="P51" i="30"/>
  <c r="P55" i="30" s="1"/>
  <c r="J60" i="34" s="1"/>
  <c r="N55" i="35" s="1"/>
  <c r="N26" i="35"/>
  <c r="J39" i="34"/>
  <c r="AD21" i="35" l="1"/>
  <c r="H139" i="34"/>
  <c r="F89" i="34"/>
  <c r="N37" i="35"/>
  <c r="J42" i="34"/>
  <c r="J135" i="34" l="1"/>
  <c r="N40" i="35"/>
  <c r="H135" i="34"/>
  <c r="H142" i="34" s="1"/>
  <c r="J56" i="34"/>
  <c r="I68" i="36" l="1"/>
  <c r="E70" i="36" s="1"/>
  <c r="G70" i="36" s="1"/>
  <c r="J81" i="34" s="1"/>
  <c r="AD30" i="35" s="1"/>
  <c r="J57" i="34"/>
  <c r="N52" i="35" s="1"/>
  <c r="N51" i="35"/>
  <c r="J59" i="34"/>
  <c r="J63" i="34" l="1"/>
  <c r="N54" i="35"/>
  <c r="C42" i="20"/>
  <c r="C37" i="20"/>
  <c r="C38" i="20" s="1"/>
  <c r="C23" i="20"/>
  <c r="C24" i="20" s="1"/>
  <c r="C27" i="20" s="1"/>
  <c r="C28" i="20" s="1"/>
  <c r="C30" i="20" s="1"/>
  <c r="G10" i="20"/>
  <c r="E7" i="20"/>
  <c r="E8" i="20" s="1"/>
  <c r="C8" i="20"/>
  <c r="C9" i="20" s="1"/>
  <c r="C46" i="20" l="1"/>
  <c r="C47" i="20" s="1"/>
  <c r="C11" i="20"/>
  <c r="AD17" i="35"/>
  <c r="J73" i="34"/>
  <c r="J74" i="34"/>
  <c r="AD23" i="35" s="1"/>
  <c r="E2" i="22"/>
  <c r="R15" i="24"/>
  <c r="P43" i="29" s="1"/>
  <c r="H35" i="24"/>
  <c r="H25" i="24"/>
  <c r="R35" i="24"/>
  <c r="R25" i="24"/>
  <c r="H15" i="24"/>
  <c r="P4" i="24"/>
  <c r="C4" i="24"/>
  <c r="B4" i="24"/>
  <c r="B3" i="24"/>
  <c r="H2" i="24"/>
  <c r="F2" i="24"/>
  <c r="D2" i="24"/>
  <c r="B2" i="24"/>
  <c r="C13" i="20" l="1"/>
  <c r="C14" i="20" s="1"/>
  <c r="C12" i="20"/>
  <c r="C50" i="20"/>
  <c r="C51" i="20" s="1"/>
  <c r="C52" i="20" s="1"/>
  <c r="AD22" i="35"/>
  <c r="J80" i="34"/>
  <c r="E38" i="20"/>
  <c r="E39" i="20" s="1"/>
  <c r="E40" i="20" s="1"/>
  <c r="G7" i="20"/>
  <c r="E13" i="20"/>
  <c r="E14" i="20" s="1"/>
  <c r="E15" i="20" s="1"/>
  <c r="G11" i="20" l="1"/>
  <c r="G12" i="20" s="1"/>
  <c r="G8" i="20"/>
  <c r="E43" i="20"/>
  <c r="E44" i="20" s="1"/>
  <c r="E45" i="20" s="1"/>
  <c r="J86" i="34"/>
  <c r="E5" i="37" s="1"/>
  <c r="E4" i="37" s="1"/>
  <c r="E18" i="37" s="1"/>
  <c r="E20" i="37" s="1"/>
  <c r="E22" i="37" s="1"/>
  <c r="J87" i="34" s="1"/>
  <c r="AD29" i="35"/>
  <c r="G40" i="20"/>
  <c r="G41" i="20" s="1"/>
  <c r="F19" i="5"/>
  <c r="G15" i="20" l="1"/>
  <c r="E48" i="20"/>
  <c r="E49" i="20" s="1"/>
  <c r="E50" i="20" s="1"/>
  <c r="J88" i="34"/>
  <c r="AD33" i="35"/>
  <c r="AD32" i="35"/>
  <c r="F106" i="34"/>
  <c r="G45" i="20"/>
  <c r="J93" i="34" l="1"/>
  <c r="AD34" i="35"/>
  <c r="F107" i="34"/>
  <c r="F108" i="34" s="1"/>
  <c r="H103" i="34" s="1"/>
  <c r="J103" i="34" s="1"/>
  <c r="AD46" i="35" s="1"/>
  <c r="H169" i="34"/>
  <c r="H170" i="34" s="1"/>
  <c r="H171" i="34" s="1"/>
  <c r="G50" i="20"/>
  <c r="F173" i="34" l="1"/>
  <c r="F172" i="34"/>
  <c r="AD37" i="35"/>
  <c r="J141" i="34"/>
  <c r="J142" i="34" s="1"/>
  <c r="J143" i="34" s="1"/>
  <c r="J147" i="34" s="1"/>
  <c r="J149" i="34" s="1"/>
  <c r="H116" i="34"/>
  <c r="J114" i="34"/>
  <c r="AD49" i="35" s="1"/>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A30" i="18"/>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G27" i="18"/>
  <c r="F27" i="18"/>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A30" i="16"/>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128" i="16" s="1"/>
  <c r="R103" i="15"/>
  <c r="Q103" i="15"/>
  <c r="O103" i="15"/>
  <c r="M103" i="15"/>
  <c r="K103" i="15"/>
  <c r="R102" i="15"/>
  <c r="Q102" i="15"/>
  <c r="O102" i="15"/>
  <c r="M102" i="15"/>
  <c r="K102" i="15"/>
  <c r="R101" i="15"/>
  <c r="Q101" i="15"/>
  <c r="O101" i="15"/>
  <c r="M101" i="15"/>
  <c r="K101" i="15"/>
  <c r="R100" i="15"/>
  <c r="Q100" i="15"/>
  <c r="O100" i="15"/>
  <c r="M100" i="15"/>
  <c r="K100" i="15"/>
  <c r="R99" i="15"/>
  <c r="Q99" i="15"/>
  <c r="O99" i="15"/>
  <c r="M99" i="15"/>
  <c r="K99" i="15"/>
  <c r="R98" i="15"/>
  <c r="Q98" i="15"/>
  <c r="O98" i="15"/>
  <c r="M98" i="15"/>
  <c r="K98" i="15"/>
  <c r="R97" i="15"/>
  <c r="Q97" i="15"/>
  <c r="O97" i="15"/>
  <c r="M97" i="15"/>
  <c r="K97" i="15"/>
  <c r="R96" i="15"/>
  <c r="Q96" i="15"/>
  <c r="O96" i="15"/>
  <c r="M96" i="15"/>
  <c r="K96" i="15"/>
  <c r="R95" i="15"/>
  <c r="Q95" i="15"/>
  <c r="O95" i="15"/>
  <c r="M95" i="15"/>
  <c r="K95" i="15"/>
  <c r="R94" i="15"/>
  <c r="Q94" i="15"/>
  <c r="O94" i="15"/>
  <c r="M94" i="15"/>
  <c r="K94" i="15"/>
  <c r="R93" i="15"/>
  <c r="Q93" i="15"/>
  <c r="O93" i="15"/>
  <c r="M93" i="15"/>
  <c r="K93" i="15"/>
  <c r="R92" i="15"/>
  <c r="Q92" i="15"/>
  <c r="O92" i="15"/>
  <c r="M92" i="15"/>
  <c r="K92" i="15"/>
  <c r="R91" i="15"/>
  <c r="Q91" i="15"/>
  <c r="O91" i="15"/>
  <c r="M91" i="15"/>
  <c r="K91" i="15"/>
  <c r="R90" i="15"/>
  <c r="Q90" i="15"/>
  <c r="O90" i="15"/>
  <c r="M90" i="15"/>
  <c r="K90" i="15"/>
  <c r="R89" i="15"/>
  <c r="Q89" i="15"/>
  <c r="O89" i="15"/>
  <c r="M89" i="15"/>
  <c r="K89" i="15"/>
  <c r="R88" i="15"/>
  <c r="Q88" i="15"/>
  <c r="O88" i="15"/>
  <c r="M88" i="15"/>
  <c r="K88" i="15"/>
  <c r="R87" i="15"/>
  <c r="Q87" i="15"/>
  <c r="O87" i="15"/>
  <c r="M87" i="15"/>
  <c r="K87" i="15"/>
  <c r="R86" i="15"/>
  <c r="Q86" i="15"/>
  <c r="O86" i="15"/>
  <c r="M86" i="15"/>
  <c r="K86" i="15"/>
  <c r="R85" i="15"/>
  <c r="Q85" i="15"/>
  <c r="O85" i="15"/>
  <c r="M85" i="15"/>
  <c r="K85" i="15"/>
  <c r="R84" i="15"/>
  <c r="Q84" i="15"/>
  <c r="O84" i="15"/>
  <c r="M84" i="15"/>
  <c r="K84" i="15"/>
  <c r="R83" i="15"/>
  <c r="Q83" i="15"/>
  <c r="O83" i="15"/>
  <c r="M83" i="15"/>
  <c r="K83" i="15"/>
  <c r="R82" i="15"/>
  <c r="Q82" i="15"/>
  <c r="O82" i="15"/>
  <c r="M82" i="15"/>
  <c r="K82" i="15"/>
  <c r="R81" i="15"/>
  <c r="Q81" i="15"/>
  <c r="O81" i="15"/>
  <c r="M81" i="15"/>
  <c r="K81" i="15"/>
  <c r="R80" i="15"/>
  <c r="Q80" i="15"/>
  <c r="O80" i="15"/>
  <c r="M80" i="15"/>
  <c r="K80" i="15"/>
  <c r="R79" i="15"/>
  <c r="Q79" i="15"/>
  <c r="O79" i="15"/>
  <c r="M79" i="15"/>
  <c r="K79" i="15"/>
  <c r="R78" i="15"/>
  <c r="Q78" i="15"/>
  <c r="O78" i="15"/>
  <c r="M78" i="15"/>
  <c r="K78" i="15"/>
  <c r="R77" i="15"/>
  <c r="Q77" i="15"/>
  <c r="O77" i="15"/>
  <c r="M77" i="15"/>
  <c r="K77" i="15"/>
  <c r="R76" i="15"/>
  <c r="Q76" i="15"/>
  <c r="O76" i="15"/>
  <c r="M76" i="15"/>
  <c r="K76" i="15"/>
  <c r="R75" i="15"/>
  <c r="Q75" i="15"/>
  <c r="O75" i="15"/>
  <c r="M75" i="15"/>
  <c r="K75" i="15"/>
  <c r="R74" i="15"/>
  <c r="Q74" i="15"/>
  <c r="O74" i="15"/>
  <c r="M74" i="15"/>
  <c r="K74" i="15"/>
  <c r="R73" i="15"/>
  <c r="Q73" i="15"/>
  <c r="O73" i="15"/>
  <c r="M73" i="15"/>
  <c r="K73" i="15"/>
  <c r="R72" i="15"/>
  <c r="Q72" i="15"/>
  <c r="O72" i="15"/>
  <c r="M72" i="15"/>
  <c r="K72" i="15"/>
  <c r="R71" i="15"/>
  <c r="Q71" i="15"/>
  <c r="O71" i="15"/>
  <c r="M71" i="15"/>
  <c r="K71" i="15"/>
  <c r="R70" i="15"/>
  <c r="Q70" i="15"/>
  <c r="O70" i="15"/>
  <c r="M70" i="15"/>
  <c r="K70" i="15"/>
  <c r="R69" i="15"/>
  <c r="Q69" i="15"/>
  <c r="O69" i="15"/>
  <c r="M69" i="15"/>
  <c r="K69" i="15"/>
  <c r="R68" i="15"/>
  <c r="Q68" i="15"/>
  <c r="O68" i="15"/>
  <c r="M68" i="15"/>
  <c r="K68" i="15"/>
  <c r="R67" i="15"/>
  <c r="Q67" i="15"/>
  <c r="O67" i="15"/>
  <c r="M67" i="15"/>
  <c r="K67" i="15"/>
  <c r="R66" i="15"/>
  <c r="Q66" i="15"/>
  <c r="O66" i="15"/>
  <c r="M66" i="15"/>
  <c r="K66" i="15"/>
  <c r="R65" i="15"/>
  <c r="Q65" i="15"/>
  <c r="O65" i="15"/>
  <c r="M65" i="15"/>
  <c r="K65" i="15"/>
  <c r="R64" i="15"/>
  <c r="Q64" i="15"/>
  <c r="O64" i="15"/>
  <c r="M64" i="15"/>
  <c r="K64" i="15"/>
  <c r="R63" i="15"/>
  <c r="Q63" i="15"/>
  <c r="O63" i="15"/>
  <c r="M63" i="15"/>
  <c r="K63" i="15"/>
  <c r="R62" i="15"/>
  <c r="Q62" i="15"/>
  <c r="O62" i="15"/>
  <c r="M62" i="15"/>
  <c r="K62" i="15"/>
  <c r="R61" i="15"/>
  <c r="Q61" i="15"/>
  <c r="O61" i="15"/>
  <c r="M61" i="15"/>
  <c r="K61" i="15"/>
  <c r="R60" i="15"/>
  <c r="Q60" i="15"/>
  <c r="O60" i="15"/>
  <c r="M60" i="15"/>
  <c r="K60" i="15"/>
  <c r="R59" i="15"/>
  <c r="Q59" i="15"/>
  <c r="O59" i="15"/>
  <c r="M59" i="15"/>
  <c r="K59" i="15"/>
  <c r="R58" i="15"/>
  <c r="Q58" i="15"/>
  <c r="O58" i="15"/>
  <c r="M58" i="15"/>
  <c r="K58" i="15"/>
  <c r="R57" i="15"/>
  <c r="Q57" i="15"/>
  <c r="O57" i="15"/>
  <c r="M57" i="15"/>
  <c r="K57" i="15"/>
  <c r="R56" i="15"/>
  <c r="Q56" i="15"/>
  <c r="O56" i="15"/>
  <c r="M56" i="15"/>
  <c r="K56" i="15"/>
  <c r="R55" i="15"/>
  <c r="Q55" i="15"/>
  <c r="O55" i="15"/>
  <c r="M55" i="15"/>
  <c r="K55" i="15"/>
  <c r="R54" i="15"/>
  <c r="Q54" i="15"/>
  <c r="O54" i="15"/>
  <c r="M54" i="15"/>
  <c r="K54" i="15"/>
  <c r="R53" i="15"/>
  <c r="Q53" i="15"/>
  <c r="O53" i="15"/>
  <c r="M53" i="15"/>
  <c r="K53" i="15"/>
  <c r="R52" i="15"/>
  <c r="Q52" i="15"/>
  <c r="O52" i="15"/>
  <c r="M52" i="15"/>
  <c r="K52" i="15"/>
  <c r="R51" i="15"/>
  <c r="Q51" i="15"/>
  <c r="O51" i="15"/>
  <c r="M51" i="15"/>
  <c r="K51" i="15"/>
  <c r="R50" i="15"/>
  <c r="Q50" i="15"/>
  <c r="O50" i="15"/>
  <c r="M50" i="15"/>
  <c r="K50" i="15"/>
  <c r="R49" i="15"/>
  <c r="Q49" i="15"/>
  <c r="O49" i="15"/>
  <c r="M49" i="15"/>
  <c r="K49" i="15"/>
  <c r="R48" i="15"/>
  <c r="Q48" i="15"/>
  <c r="O48" i="15"/>
  <c r="M48" i="15"/>
  <c r="K48" i="15"/>
  <c r="R47" i="15"/>
  <c r="Q47" i="15"/>
  <c r="O47" i="15"/>
  <c r="M47" i="15"/>
  <c r="K47" i="15"/>
  <c r="R46" i="15"/>
  <c r="Q46" i="15"/>
  <c r="O46" i="15"/>
  <c r="M46" i="15"/>
  <c r="K46" i="15"/>
  <c r="R45" i="15"/>
  <c r="Q45" i="15"/>
  <c r="O45" i="15"/>
  <c r="M45" i="15"/>
  <c r="K45" i="15"/>
  <c r="R44" i="15"/>
  <c r="Q44" i="15"/>
  <c r="O44" i="15"/>
  <c r="M44" i="15"/>
  <c r="K44" i="15"/>
  <c r="R43" i="15"/>
  <c r="Q43" i="15"/>
  <c r="O43" i="15"/>
  <c r="M43" i="15"/>
  <c r="K43" i="15"/>
  <c r="R42" i="15"/>
  <c r="Q42" i="15"/>
  <c r="O42" i="15"/>
  <c r="M42" i="15"/>
  <c r="K42" i="15"/>
  <c r="R41" i="15"/>
  <c r="Q41" i="15"/>
  <c r="O41" i="15"/>
  <c r="M41" i="15"/>
  <c r="K41" i="15"/>
  <c r="R40" i="15"/>
  <c r="Q40" i="15"/>
  <c r="O40" i="15"/>
  <c r="M40" i="15"/>
  <c r="K40" i="15"/>
  <c r="R39" i="15"/>
  <c r="Q39" i="15"/>
  <c r="O39" i="15"/>
  <c r="M39" i="15"/>
  <c r="K39" i="15"/>
  <c r="R38" i="15"/>
  <c r="Q38" i="15"/>
  <c r="O38" i="15"/>
  <c r="M38" i="15"/>
  <c r="K38" i="15"/>
  <c r="R37" i="15"/>
  <c r="Q37" i="15"/>
  <c r="O37" i="15"/>
  <c r="M37" i="15"/>
  <c r="K37" i="15"/>
  <c r="R36" i="15"/>
  <c r="Q36" i="15"/>
  <c r="O36" i="15"/>
  <c r="M36" i="15"/>
  <c r="K36" i="15"/>
  <c r="R35" i="15"/>
  <c r="Q35" i="15"/>
  <c r="O35" i="15"/>
  <c r="M35" i="15"/>
  <c r="K35" i="15"/>
  <c r="R34" i="15"/>
  <c r="Q34" i="15"/>
  <c r="O34" i="15"/>
  <c r="M34" i="15"/>
  <c r="K34" i="15"/>
  <c r="R33" i="15"/>
  <c r="Q33" i="15"/>
  <c r="O33" i="15"/>
  <c r="M33" i="15"/>
  <c r="K33" i="15"/>
  <c r="R32" i="15"/>
  <c r="Q32" i="15"/>
  <c r="O32" i="15"/>
  <c r="M32" i="15"/>
  <c r="K32" i="15"/>
  <c r="R31" i="15"/>
  <c r="Q31" i="15"/>
  <c r="O31" i="15"/>
  <c r="M31" i="15"/>
  <c r="K31" i="15"/>
  <c r="R30" i="15"/>
  <c r="Q30" i="15"/>
  <c r="O30" i="15"/>
  <c r="M30" i="15"/>
  <c r="K30" i="15"/>
  <c r="R29" i="15"/>
  <c r="Q29" i="15"/>
  <c r="O29" i="15"/>
  <c r="M29" i="15"/>
  <c r="K29" i="15"/>
  <c r="R28" i="15"/>
  <c r="Q28" i="15"/>
  <c r="O28" i="15"/>
  <c r="M28" i="15"/>
  <c r="K28" i="15"/>
  <c r="R27" i="15"/>
  <c r="Q27" i="15"/>
  <c r="O27" i="15"/>
  <c r="M27" i="15"/>
  <c r="K27" i="15"/>
  <c r="R26" i="15"/>
  <c r="Q26" i="15"/>
  <c r="O26" i="15"/>
  <c r="M26" i="15"/>
  <c r="K26" i="15"/>
  <c r="R25" i="15"/>
  <c r="Q25" i="15"/>
  <c r="O25" i="15"/>
  <c r="M25" i="15"/>
  <c r="K25" i="15"/>
  <c r="R24" i="15"/>
  <c r="Q24" i="15"/>
  <c r="O24" i="15"/>
  <c r="M24" i="15"/>
  <c r="K24" i="15"/>
  <c r="R23" i="15"/>
  <c r="Q23" i="15"/>
  <c r="O23" i="15"/>
  <c r="M23" i="15"/>
  <c r="K23" i="15"/>
  <c r="A16" i="15"/>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15" i="15"/>
  <c r="Q27" i="18"/>
  <c r="P27" i="18"/>
  <c r="R73" i="18"/>
  <c r="R72" i="18"/>
  <c r="R71" i="18"/>
  <c r="R70" i="18"/>
  <c r="R69" i="18"/>
  <c r="R68" i="18"/>
  <c r="R67" i="18"/>
  <c r="R66" i="18"/>
  <c r="R29" i="18"/>
  <c r="F12" i="18"/>
  <c r="G12" i="18"/>
  <c r="P14" i="18"/>
  <c r="O14" i="18"/>
  <c r="N14" i="18"/>
  <c r="L14" i="18"/>
  <c r="K14" i="18"/>
  <c r="J14" i="18"/>
  <c r="I14" i="18"/>
  <c r="M14" i="13"/>
  <c r="J117" i="34" l="1"/>
  <c r="AD52" i="35" s="1"/>
  <c r="J116" i="34"/>
  <c r="AD51" i="35" s="1"/>
  <c r="A70" i="15"/>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O24" i="18" l="1"/>
  <c r="K25" i="18"/>
  <c r="K23" i="18"/>
  <c r="K22" i="18"/>
  <c r="K21" i="18"/>
  <c r="K20" i="18"/>
  <c r="K19" i="18"/>
  <c r="K18" i="18"/>
  <c r="K17" i="18"/>
  <c r="K16" i="18"/>
  <c r="K15" i="18"/>
  <c r="P23" i="18"/>
  <c r="P22" i="18"/>
  <c r="P21" i="18"/>
  <c r="P20" i="18"/>
  <c r="P19" i="18"/>
  <c r="P18" i="18"/>
  <c r="P17" i="18"/>
  <c r="P16" i="18"/>
  <c r="P15" i="18"/>
  <c r="O25" i="18"/>
  <c r="O23" i="18"/>
  <c r="O22" i="18"/>
  <c r="O21" i="18"/>
  <c r="O20" i="18"/>
  <c r="O19" i="18"/>
  <c r="O18" i="18"/>
  <c r="O17" i="18"/>
  <c r="O16" i="18"/>
  <c r="O15" i="18"/>
  <c r="N23" i="18"/>
  <c r="N22" i="18"/>
  <c r="N21" i="18"/>
  <c r="N20" i="18"/>
  <c r="N19" i="18"/>
  <c r="N18" i="18"/>
  <c r="N17" i="18"/>
  <c r="N16" i="18"/>
  <c r="N15" i="18"/>
  <c r="L25" i="18"/>
  <c r="L23" i="18"/>
  <c r="L22" i="18"/>
  <c r="L21" i="18"/>
  <c r="L20" i="18"/>
  <c r="L19" i="18"/>
  <c r="L18" i="18"/>
  <c r="L17" i="18"/>
  <c r="L16" i="18"/>
  <c r="L15" i="18"/>
  <c r="J25" i="18"/>
  <c r="J23" i="18"/>
  <c r="J22" i="18"/>
  <c r="J21" i="18"/>
  <c r="J20" i="18"/>
  <c r="J19" i="18"/>
  <c r="J18" i="18"/>
  <c r="J17" i="18"/>
  <c r="J16" i="18"/>
  <c r="J15" i="18"/>
  <c r="I25" i="18"/>
  <c r="I23" i="18"/>
  <c r="R23" i="18" s="1"/>
  <c r="I22" i="18"/>
  <c r="I21" i="18"/>
  <c r="R21" i="18" s="1"/>
  <c r="I20" i="18"/>
  <c r="I19" i="18"/>
  <c r="R19" i="18" s="1"/>
  <c r="I18" i="18"/>
  <c r="I17" i="18"/>
  <c r="R17" i="18" s="1"/>
  <c r="I16" i="18"/>
  <c r="I15" i="18"/>
  <c r="O27" i="18"/>
  <c r="N27" i="18"/>
  <c r="M27" i="18"/>
  <c r="L27" i="18"/>
  <c r="I27" i="18"/>
  <c r="M12" i="18"/>
  <c r="R6" i="18"/>
  <c r="C6" i="18"/>
  <c r="B6" i="18"/>
  <c r="B4" i="18"/>
  <c r="I2" i="18"/>
  <c r="F2" i="18"/>
  <c r="D2" i="18"/>
  <c r="B2" i="18"/>
  <c r="R16" i="18" l="1"/>
  <c r="R20" i="18"/>
  <c r="R22" i="18"/>
  <c r="R15" i="18"/>
  <c r="R27" i="18"/>
  <c r="R18" i="18"/>
  <c r="P24" i="18"/>
  <c r="K24" i="18"/>
  <c r="I24" i="18"/>
  <c r="J24" i="18"/>
  <c r="L24" i="18"/>
  <c r="N24" i="18"/>
  <c r="Q12" i="18"/>
  <c r="N25" i="18"/>
  <c r="P25" i="18"/>
  <c r="P12" i="18" s="1"/>
  <c r="O12" i="18"/>
  <c r="K12" i="18"/>
  <c r="R14" i="18"/>
  <c r="L12" i="18"/>
  <c r="J12" i="18"/>
  <c r="I12" i="18"/>
  <c r="N51" i="17"/>
  <c r="N46" i="17"/>
  <c r="N18" i="17"/>
  <c r="N17" i="17"/>
  <c r="N16" i="17"/>
  <c r="N15" i="17"/>
  <c r="N39" i="17"/>
  <c r="N29" i="17"/>
  <c r="N26" i="17"/>
  <c r="N28" i="17"/>
  <c r="N27" i="17"/>
  <c r="N52" i="17"/>
  <c r="N50" i="17"/>
  <c r="M12" i="17"/>
  <c r="L12" i="17"/>
  <c r="K12" i="17"/>
  <c r="J12" i="17"/>
  <c r="I12" i="17"/>
  <c r="H12" i="17"/>
  <c r="I42" i="17"/>
  <c r="H42" i="17"/>
  <c r="N47" i="17"/>
  <c r="N45" i="17"/>
  <c r="N44" i="17"/>
  <c r="M42" i="17"/>
  <c r="L42" i="17"/>
  <c r="K42" i="17"/>
  <c r="J42" i="17"/>
  <c r="N40" i="17"/>
  <c r="N38" i="17"/>
  <c r="N37" i="17"/>
  <c r="M35" i="17"/>
  <c r="L35" i="17"/>
  <c r="K35" i="17"/>
  <c r="J35" i="17"/>
  <c r="I35" i="17"/>
  <c r="I49" i="17" s="1"/>
  <c r="I53" i="17" s="1"/>
  <c r="H35" i="17"/>
  <c r="H49" i="17" s="1"/>
  <c r="H53" i="17" s="1"/>
  <c r="M31" i="17"/>
  <c r="L31" i="17"/>
  <c r="K31" i="17"/>
  <c r="J31" i="17"/>
  <c r="I31" i="17"/>
  <c r="H31" i="17"/>
  <c r="M20" i="17"/>
  <c r="L20" i="17"/>
  <c r="K20" i="17"/>
  <c r="J20" i="17"/>
  <c r="I20" i="17"/>
  <c r="H20" i="17"/>
  <c r="M24" i="17"/>
  <c r="L24" i="17"/>
  <c r="K24" i="17"/>
  <c r="J24" i="17"/>
  <c r="I24" i="17"/>
  <c r="H24" i="17"/>
  <c r="N33" i="17"/>
  <c r="N31" i="17" s="1"/>
  <c r="N22" i="17"/>
  <c r="N20" i="17" s="1"/>
  <c r="N14" i="17"/>
  <c r="N6" i="17"/>
  <c r="C6" i="17"/>
  <c r="B6" i="17"/>
  <c r="B4" i="17"/>
  <c r="H2" i="17"/>
  <c r="F2" i="17"/>
  <c r="D2" i="17"/>
  <c r="B2" i="17"/>
  <c r="M27" i="16"/>
  <c r="L27" i="16"/>
  <c r="K27" i="16"/>
  <c r="J27" i="16"/>
  <c r="I27" i="16"/>
  <c r="H27" i="16"/>
  <c r="M12" i="16"/>
  <c r="L12" i="16"/>
  <c r="K12" i="16"/>
  <c r="J12" i="16"/>
  <c r="I12" i="16"/>
  <c r="H12" i="16"/>
  <c r="N128" i="16"/>
  <c r="N127" i="16"/>
  <c r="N29" i="16"/>
  <c r="N25" i="16"/>
  <c r="N24" i="16"/>
  <c r="N23" i="16"/>
  <c r="N22" i="16"/>
  <c r="N21" i="16"/>
  <c r="N20" i="16"/>
  <c r="N19" i="16"/>
  <c r="N18" i="16"/>
  <c r="N17" i="16"/>
  <c r="N16" i="16"/>
  <c r="N15" i="16"/>
  <c r="N14" i="16"/>
  <c r="N6" i="16"/>
  <c r="C6" i="16"/>
  <c r="B6" i="16"/>
  <c r="B4" i="16"/>
  <c r="H2" i="16"/>
  <c r="F2" i="16"/>
  <c r="D2" i="16"/>
  <c r="B2" i="16"/>
  <c r="R113" i="15"/>
  <c r="R112" i="15"/>
  <c r="R111" i="15"/>
  <c r="R110" i="15"/>
  <c r="R109" i="15"/>
  <c r="R108" i="15"/>
  <c r="R107" i="15"/>
  <c r="R106" i="15"/>
  <c r="R105" i="15"/>
  <c r="R104" i="15"/>
  <c r="R22" i="15"/>
  <c r="R21" i="15"/>
  <c r="R20" i="15"/>
  <c r="R19" i="15"/>
  <c r="R18" i="15"/>
  <c r="R17" i="15"/>
  <c r="R16" i="15"/>
  <c r="R15" i="15"/>
  <c r="R14" i="15"/>
  <c r="P12" i="15"/>
  <c r="Q113" i="15"/>
  <c r="Q112" i="15"/>
  <c r="Q111" i="15"/>
  <c r="Q110" i="15"/>
  <c r="Q109" i="15"/>
  <c r="Q108" i="15"/>
  <c r="Q107" i="15"/>
  <c r="Q106" i="15"/>
  <c r="Q105" i="15"/>
  <c r="Q104" i="15"/>
  <c r="Q22" i="15"/>
  <c r="Q21" i="15"/>
  <c r="Q20" i="15"/>
  <c r="Q19" i="15"/>
  <c r="Q18" i="15"/>
  <c r="Q17" i="15"/>
  <c r="Q16" i="15"/>
  <c r="Q15" i="15"/>
  <c r="Q14" i="15"/>
  <c r="N12" i="16" l="1"/>
  <c r="R25" i="18"/>
  <c r="R12" i="15"/>
  <c r="R24" i="18"/>
  <c r="R12" i="18" s="1"/>
  <c r="N12" i="18"/>
  <c r="M49" i="17"/>
  <c r="M53" i="17" s="1"/>
  <c r="L49" i="17"/>
  <c r="L53" i="17" s="1"/>
  <c r="K49" i="17"/>
  <c r="K53" i="17" s="1"/>
  <c r="F47" i="17"/>
  <c r="J49" i="17"/>
  <c r="J53" i="17" s="1"/>
  <c r="N42" i="17"/>
  <c r="N35" i="17"/>
  <c r="F35" i="17" s="1"/>
  <c r="N24" i="17"/>
  <c r="F26" i="17" s="1"/>
  <c r="F44" i="17"/>
  <c r="N12" i="17"/>
  <c r="N27" i="16"/>
  <c r="O113" i="15"/>
  <c r="O112" i="15"/>
  <c r="O111" i="15"/>
  <c r="O110" i="15"/>
  <c r="O109" i="15"/>
  <c r="O108" i="15"/>
  <c r="O107" i="15"/>
  <c r="O106" i="15"/>
  <c r="O105" i="15"/>
  <c r="O104" i="15"/>
  <c r="O22" i="15"/>
  <c r="O21" i="15"/>
  <c r="O20" i="15"/>
  <c r="O19" i="15"/>
  <c r="O18" i="15"/>
  <c r="O17" i="15"/>
  <c r="O16" i="15"/>
  <c r="O15" i="15"/>
  <c r="O14" i="15"/>
  <c r="M113" i="15"/>
  <c r="M112" i="15"/>
  <c r="M111" i="15"/>
  <c r="M110" i="15"/>
  <c r="M109" i="15"/>
  <c r="M108" i="15"/>
  <c r="M107" i="15"/>
  <c r="M106" i="15"/>
  <c r="M105" i="15"/>
  <c r="M104" i="15"/>
  <c r="M22" i="15"/>
  <c r="M21" i="15"/>
  <c r="M20" i="15"/>
  <c r="M19" i="15"/>
  <c r="M18" i="15"/>
  <c r="M17" i="15"/>
  <c r="M16" i="15"/>
  <c r="M15" i="15"/>
  <c r="M14" i="15"/>
  <c r="K113" i="15"/>
  <c r="K112" i="15"/>
  <c r="K111" i="15"/>
  <c r="K110" i="15"/>
  <c r="K109" i="15"/>
  <c r="K108" i="15"/>
  <c r="K107" i="15"/>
  <c r="K106" i="15"/>
  <c r="K105" i="15"/>
  <c r="K104" i="15"/>
  <c r="K22" i="15"/>
  <c r="K21" i="15"/>
  <c r="K20" i="15"/>
  <c r="K19" i="15"/>
  <c r="K18" i="15"/>
  <c r="K17" i="15"/>
  <c r="K16" i="15"/>
  <c r="K15" i="15"/>
  <c r="K14" i="15"/>
  <c r="J12" i="15"/>
  <c r="I12" i="15"/>
  <c r="H12" i="15"/>
  <c r="C6" i="15"/>
  <c r="B6" i="15"/>
  <c r="R6" i="15"/>
  <c r="R6" i="14"/>
  <c r="C6" i="14"/>
  <c r="B6" i="14"/>
  <c r="B4" i="14"/>
  <c r="B4" i="15"/>
  <c r="H2" i="15"/>
  <c r="F2" i="15"/>
  <c r="D2" i="15"/>
  <c r="B2" i="15"/>
  <c r="N49" i="17" l="1"/>
  <c r="N53" i="17" s="1"/>
  <c r="F45" i="17"/>
  <c r="F28" i="17"/>
  <c r="F42" i="17"/>
  <c r="F29" i="17"/>
  <c r="F27" i="17"/>
  <c r="F24" i="17"/>
  <c r="F31" i="17"/>
  <c r="F18" i="17"/>
  <c r="F20" i="17"/>
  <c r="F17" i="17"/>
  <c r="F15" i="17"/>
  <c r="F12" i="17"/>
  <c r="F14" i="17"/>
  <c r="F16" i="17"/>
  <c r="L12" i="15"/>
  <c r="N12" i="15"/>
  <c r="R12" i="14"/>
  <c r="R40" i="14"/>
  <c r="H2" i="14"/>
  <c r="F2" i="14"/>
  <c r="D2" i="14"/>
  <c r="B2" i="14"/>
  <c r="P36" i="14"/>
  <c r="P38" i="14" s="1"/>
  <c r="P42" i="14" s="1"/>
  <c r="L36" i="14"/>
  <c r="L38" i="14" s="1"/>
  <c r="L42" i="14" s="1"/>
  <c r="J36" i="14"/>
  <c r="J38" i="14" s="1"/>
  <c r="J42" i="14" s="1"/>
  <c r="H36" i="14"/>
  <c r="H38" i="14" s="1"/>
  <c r="H42" i="14" s="1"/>
  <c r="F36" i="14"/>
  <c r="F38" i="14" s="1"/>
  <c r="F42" i="14" s="1"/>
  <c r="R33" i="14"/>
  <c r="R32" i="14"/>
  <c r="R31" i="14"/>
  <c r="R30" i="14"/>
  <c r="R29" i="14"/>
  <c r="R28" i="14"/>
  <c r="R27" i="14"/>
  <c r="R26" i="14"/>
  <c r="R25" i="14"/>
  <c r="R24" i="14"/>
  <c r="R23" i="14"/>
  <c r="R22" i="14"/>
  <c r="R21" i="14"/>
  <c r="R20" i="14"/>
  <c r="R19" i="14"/>
  <c r="R18" i="14"/>
  <c r="R17" i="14"/>
  <c r="R16" i="14"/>
  <c r="R15" i="14"/>
  <c r="R14" i="14"/>
  <c r="N36" i="14"/>
  <c r="N38" i="14" s="1"/>
  <c r="N42" i="14" s="1"/>
  <c r="L10" i="14"/>
  <c r="J10" i="14" s="1"/>
  <c r="H10" i="14" s="1"/>
  <c r="F10" i="14" s="1"/>
  <c r="R38" i="14" l="1"/>
  <c r="R42" i="14" s="1"/>
  <c r="R13" i="14"/>
  <c r="R36" i="14" s="1"/>
  <c r="I16" i="13" l="1"/>
  <c r="M16" i="13" s="1"/>
  <c r="M20" i="13" s="1"/>
  <c r="D8" i="13"/>
  <c r="C8" i="13"/>
  <c r="C6" i="13"/>
  <c r="I4" i="13"/>
  <c r="G4" i="13"/>
  <c r="E4" i="13"/>
  <c r="C4" i="13"/>
</calcChain>
</file>

<file path=xl/comments1.xml><?xml version="1.0" encoding="utf-8"?>
<comments xmlns="http://schemas.openxmlformats.org/spreadsheetml/2006/main">
  <authors>
    <author>juan</author>
  </authors>
  <commentList>
    <comment ref="F42" authorId="0" shapeId="0">
      <text>
        <r>
          <rPr>
            <b/>
            <i/>
            <sz val="9"/>
            <color indexed="12"/>
            <rFont val="Tahoma"/>
            <family val="2"/>
          </rPr>
          <t xml:space="preserve">       CÓDIGOS </t>
        </r>
        <r>
          <rPr>
            <b/>
            <i/>
            <sz val="9"/>
            <color indexed="12"/>
            <rFont val="Arial"/>
            <family val="2"/>
          </rPr>
          <t>CONTADOR
1 - Contador
2 - Revisor Fiscal</t>
        </r>
        <r>
          <rPr>
            <sz val="9"/>
            <color indexed="81"/>
            <rFont val="Tahoma"/>
            <family val="2"/>
          </rPr>
          <t xml:space="preserve">
</t>
        </r>
      </text>
    </comment>
    <comment ref="L47" authorId="0" shapeId="0">
      <text>
        <r>
          <rPr>
            <b/>
            <i/>
            <sz val="9"/>
            <color indexed="12"/>
            <rFont val="Tahoma"/>
            <family val="2"/>
          </rPr>
          <t>OK. Me entendió.</t>
        </r>
      </text>
    </comment>
  </commentList>
</comments>
</file>

<file path=xl/comments2.xml><?xml version="1.0" encoding="utf-8"?>
<comments xmlns="http://schemas.openxmlformats.org/spreadsheetml/2006/main">
  <authors>
    <author>Oficina</author>
  </authors>
  <commentList>
    <comment ref="N7" authorId="0" shapeId="0">
      <text>
        <r>
          <rPr>
            <b/>
            <i/>
            <sz val="9"/>
            <color indexed="12"/>
            <rFont val="Arial Narrow"/>
            <family val="2"/>
          </rPr>
          <t>Los valores incluidos en esta columna deben estar relacionados tambien en la(s) columnas de ingresos ordinarios,financieros,dividendos u otros.</t>
        </r>
      </text>
    </comment>
    <comment ref="P7" authorId="0" shapeId="0">
      <text>
        <r>
          <rPr>
            <b/>
            <i/>
            <sz val="9"/>
            <color indexed="12"/>
            <rFont val="Arial Narrow"/>
            <family val="2"/>
          </rPr>
          <t xml:space="preserve">Los valores incluidos en esta columna tambien deben ser tomados en la(s) columnas de ingresos ordinarios, financieros, dividendos u otros.
</t>
        </r>
      </text>
    </comment>
  </commentList>
</comments>
</file>

<file path=xl/comments3.xml><?xml version="1.0" encoding="utf-8"?>
<comments xmlns="http://schemas.openxmlformats.org/spreadsheetml/2006/main">
  <authors>
    <author>Omar de J</author>
    <author>OCT</author>
    <author>Oficina</author>
  </authors>
  <commentList>
    <comment ref="H74" authorId="0" shapeId="0">
      <text>
        <r>
          <rPr>
            <b/>
            <sz val="9"/>
            <color indexed="81"/>
            <rFont val="Tahoma"/>
            <family val="2"/>
          </rPr>
          <t>Omar de J:</t>
        </r>
        <r>
          <rPr>
            <sz val="9"/>
            <color indexed="81"/>
            <rFont val="Tahoma"/>
            <family val="2"/>
          </rPr>
          <t xml:space="preserve">
5% adicional si tienen una renta gravable igual o superior a 120.000 UVT = $ 5.089.440,000)</t>
        </r>
      </text>
    </comment>
    <comment ref="H86" authorId="1" shapeId="0">
      <text>
        <r>
          <rPr>
            <b/>
            <sz val="9"/>
            <color indexed="81"/>
            <rFont val="Tahoma"/>
            <family val="2"/>
          </rPr>
          <t>OCT:</t>
        </r>
        <r>
          <rPr>
            <sz val="9"/>
            <color indexed="81"/>
            <rFont val="Tahoma"/>
            <family val="2"/>
          </rPr>
          <t xml:space="preserve">
</t>
        </r>
        <r>
          <rPr>
            <b/>
            <i/>
            <sz val="9"/>
            <color indexed="10"/>
            <rFont val="Tahoma"/>
            <family val="2"/>
          </rPr>
          <t>Recuerde que este impuesto no puede ser menor al 75% del valor liquidado sobre la Renta Presuntiva, antes de descuentos tributarios.)</t>
        </r>
      </text>
    </comment>
    <comment ref="F90" authorId="2" shapeId="0">
      <text>
        <r>
          <rPr>
            <b/>
            <sz val="8"/>
            <color indexed="81"/>
            <rFont val="Tahoma"/>
            <family val="2"/>
          </rPr>
          <t>OCT:
Escriba las bases de la ganancia ocasional gravada en cada concepto</t>
        </r>
      </text>
    </comment>
    <comment ref="H121" authorId="0" shapeId="0">
      <text>
        <r>
          <rPr>
            <b/>
            <sz val="9"/>
            <color indexed="81"/>
            <rFont val="Tahoma"/>
            <family val="2"/>
          </rPr>
          <t>Omar de J:</t>
        </r>
        <r>
          <rPr>
            <sz val="9"/>
            <color indexed="81"/>
            <rFont val="Tahoma"/>
            <family val="2"/>
          </rPr>
          <t xml:space="preserve">
Se debe pagar independientemente en Rbo 490 concepto 45
</t>
        </r>
      </text>
    </comment>
  </commentList>
</comments>
</file>

<file path=xl/comments4.xml><?xml version="1.0" encoding="utf-8"?>
<comments xmlns="http://schemas.openxmlformats.org/spreadsheetml/2006/main">
  <authors>
    <author>Oficina</author>
  </authors>
  <commentList>
    <comment ref="E12" authorId="0" shapeId="0">
      <text>
        <r>
          <rPr>
            <b/>
            <i/>
            <sz val="8"/>
            <color indexed="39"/>
            <rFont val="Arial Narrow"/>
            <family val="2"/>
          </rPr>
          <t xml:space="preserve">OCT: 
Escriba el valor del impuesto a pagar, sin incluir las sanciones, pues estas no generan intereses de mora.
</t>
        </r>
      </text>
    </comment>
    <comment ref="I12" authorId="0" shapeId="0">
      <text>
        <r>
          <rPr>
            <b/>
            <i/>
            <sz val="8"/>
            <color indexed="39"/>
            <rFont val="Arial Narrow"/>
            <family val="2"/>
          </rPr>
          <t xml:space="preserve">OCT: 
Escriba la fecha del vencimiento de su impuesto en formato dd/mm/aaaa
</t>
        </r>
      </text>
    </comment>
    <comment ref="M12" authorId="0" shapeId="0">
      <text>
        <r>
          <rPr>
            <b/>
            <i/>
            <sz val="8"/>
            <color indexed="39"/>
            <rFont val="Arial Narrow"/>
            <family val="2"/>
          </rPr>
          <t>OCT: 
Escriba la fecha en que piensa pagar el impuesto en el mismo formato en que anotó la fecha de vencimiento.</t>
        </r>
      </text>
    </comment>
  </commentList>
</comments>
</file>

<file path=xl/sharedStrings.xml><?xml version="1.0" encoding="utf-8"?>
<sst xmlns="http://schemas.openxmlformats.org/spreadsheetml/2006/main" count="1365" uniqueCount="1165">
  <si>
    <t>Valor</t>
  </si>
  <si>
    <t>Total ingresos brutos</t>
  </si>
  <si>
    <t>Total ingresos netos</t>
  </si>
  <si>
    <t>Total patrimonio bruto</t>
  </si>
  <si>
    <t>Pasivos</t>
  </si>
  <si>
    <t>Total patrimonio líquido</t>
  </si>
  <si>
    <t>Código</t>
  </si>
  <si>
    <t>Compensaciones</t>
  </si>
  <si>
    <t>Renta presuntiva</t>
  </si>
  <si>
    <t>Renta exenta</t>
  </si>
  <si>
    <t>Impuesto de ganancias ocasionales</t>
  </si>
  <si>
    <t>Total impuesto a cargo</t>
  </si>
  <si>
    <t>Autorretenciones</t>
  </si>
  <si>
    <t>Otras retenciones</t>
  </si>
  <si>
    <t>Saldo a pagar por impuesto</t>
  </si>
  <si>
    <t>Sanciones</t>
  </si>
  <si>
    <t>Inventarios</t>
  </si>
  <si>
    <t>Año Gravable</t>
  </si>
  <si>
    <t>Primer apellido</t>
  </si>
  <si>
    <t>Segundo apellido</t>
  </si>
  <si>
    <t>Primer nombre</t>
  </si>
  <si>
    <t>Otros nombres</t>
  </si>
  <si>
    <t>Razón social</t>
  </si>
  <si>
    <t>Si es una corrección indique:</t>
  </si>
  <si>
    <t>Indemnizaciones</t>
  </si>
  <si>
    <t>Seguros</t>
  </si>
  <si>
    <t>Ingresos por ganancias ocasionales</t>
  </si>
  <si>
    <t>Ganancias ocasionales no gravadas y exentas</t>
  </si>
  <si>
    <t>Ganancias ocasionales gravables</t>
  </si>
  <si>
    <t>Reservas</t>
  </si>
  <si>
    <t xml:space="preserve"> </t>
  </si>
  <si>
    <t>Vacaciones</t>
  </si>
  <si>
    <t>Bonificaciones</t>
  </si>
  <si>
    <t>Aportes al sistema de seguridad social</t>
  </si>
  <si>
    <t>1. Año</t>
  </si>
  <si>
    <t>5. Número de Identificación Tributaria (NIT)</t>
  </si>
  <si>
    <t>6. D.V.</t>
  </si>
  <si>
    <t xml:space="preserve"> -</t>
  </si>
  <si>
    <t xml:space="preserve">7. Primer apellido </t>
  </si>
  <si>
    <t>8. Segundo apellido</t>
  </si>
  <si>
    <t>9. Primer nombre</t>
  </si>
  <si>
    <t>10. Otros nombres</t>
  </si>
  <si>
    <t>11. Razón social</t>
  </si>
  <si>
    <t>Datos del declarante</t>
  </si>
  <si>
    <t>Otros Activos</t>
  </si>
  <si>
    <t>Patrimonio</t>
  </si>
  <si>
    <t>Devoluciones, rebajas y descuentos en ventas</t>
  </si>
  <si>
    <t>Ingresos</t>
  </si>
  <si>
    <t>Costos</t>
  </si>
  <si>
    <t>Rentas gravables</t>
  </si>
  <si>
    <t>Renta</t>
  </si>
  <si>
    <t>Ganancias ocasionales</t>
  </si>
  <si>
    <t>981. Cód. representación</t>
  </si>
  <si>
    <t>Firma del declarante o de quien lo representa</t>
  </si>
  <si>
    <t>982. Código Contador ó Revisor Fiscal</t>
  </si>
  <si>
    <t>983. No. Tarjeta profesional</t>
  </si>
  <si>
    <t>Tarjeta Profesional</t>
  </si>
  <si>
    <t>980. Pago total $</t>
  </si>
  <si>
    <t xml:space="preserve">             tienen comentario. Ubique el cursor del mouse en la celda para visualizarlo.</t>
  </si>
  <si>
    <t>Actividad económica</t>
  </si>
  <si>
    <t>Número de Identificación Tributaria (NIT)</t>
  </si>
  <si>
    <t>DV</t>
  </si>
  <si>
    <t>FORMULARIO</t>
  </si>
  <si>
    <t>Código Dirección Seccional</t>
  </si>
  <si>
    <t>Datos del Declarante</t>
  </si>
  <si>
    <t>Código Representación</t>
  </si>
  <si>
    <t>Datos del Contador ó Revisor Fiscal</t>
  </si>
  <si>
    <t>Código Contador ó Revisor Fiscal</t>
  </si>
  <si>
    <t>Firma con Salvedades ( " X " )</t>
  </si>
  <si>
    <t>ANEXO DATOS INFORMATIVO DE NÓMINA</t>
  </si>
  <si>
    <t>Detalle</t>
  </si>
  <si>
    <t>Pagos Laborales sujetos a aportes</t>
  </si>
  <si>
    <t>Pagos Laborales NO sujetos a aportes</t>
  </si>
  <si>
    <t>Aportes Seguridad Social</t>
  </si>
  <si>
    <t>Salarios</t>
  </si>
  <si>
    <t>Horas Extras</t>
  </si>
  <si>
    <t>Recargos</t>
  </si>
  <si>
    <t>Dominicales y Festivos</t>
  </si>
  <si>
    <t>Comisiones con vinculo laboral</t>
  </si>
  <si>
    <t>Otros Conceptos</t>
  </si>
  <si>
    <t>Cesantias</t>
  </si>
  <si>
    <t>Intereses Cesantías</t>
  </si>
  <si>
    <t>Primas Legales</t>
  </si>
  <si>
    <t>Primas Extralegales</t>
  </si>
  <si>
    <t>Dotaciones</t>
  </si>
  <si>
    <t>Salud</t>
  </si>
  <si>
    <t>Pensión</t>
  </si>
  <si>
    <t>Riesgos profesionales</t>
  </si>
  <si>
    <t>SENA</t>
  </si>
  <si>
    <t>ICBF</t>
  </si>
  <si>
    <t>Cajas de Compensacion</t>
  </si>
  <si>
    <t>TOTALES:</t>
  </si>
  <si>
    <t>Porcentaje de aportación</t>
  </si>
  <si>
    <t>Auxilio de Transporte</t>
  </si>
  <si>
    <t>Renglón</t>
  </si>
  <si>
    <t>Valor Fiscal</t>
  </si>
  <si>
    <t>NOTA 3: Puede imprimir las hojas a todo color o con la opción Blanco y negro.</t>
  </si>
  <si>
    <t>ANEXO DE INGRESOS</t>
  </si>
  <si>
    <t>Ingresos no Constitutivos de Renta ni Ganancia Ocasional</t>
  </si>
  <si>
    <t>Rentas Exentas</t>
  </si>
  <si>
    <t>ANEXO DE DEVOLUCIONES, REBAJAS Y DESCUENTOS</t>
  </si>
  <si>
    <t>Devoluciones en Ventas Operativas</t>
  </si>
  <si>
    <t>Devoluciones en ventas no operativas</t>
  </si>
  <si>
    <t>Descuentos y Rebajas</t>
  </si>
  <si>
    <t>GANACIAS OCASIONALES</t>
  </si>
  <si>
    <t>ANEXO DE RENTA PRESUNTIVA</t>
  </si>
  <si>
    <t>Patrimonio Bruto</t>
  </si>
  <si>
    <t>Patrimonio Neto</t>
  </si>
  <si>
    <t>%</t>
  </si>
  <si>
    <t>Menos Bienes excluidos:</t>
  </si>
  <si>
    <t>Valor declarado</t>
  </si>
  <si>
    <t>Participación del Pasivo</t>
  </si>
  <si>
    <t>Renta de Bienes Excluidos</t>
  </si>
  <si>
    <t>PATRIMONIO BASE:</t>
  </si>
  <si>
    <t>Porcentaje de Renta Presuntiva</t>
  </si>
  <si>
    <t>Total Renta Presuntiva</t>
  </si>
  <si>
    <t>TOTAL COSTOS Y DEDUCCIONES CONTABLES</t>
  </si>
  <si>
    <t>ANEXOS DE ACTIVOS</t>
  </si>
  <si>
    <t>ANEXO DE PASIVOS</t>
  </si>
  <si>
    <t>ANEXO DE PATRIMONIO</t>
  </si>
  <si>
    <t>Utilidad del Ejercicio</t>
  </si>
  <si>
    <t>Total Nómina Contable</t>
  </si>
  <si>
    <t>Total Nómina Fiscal</t>
  </si>
  <si>
    <t>CONCILIACION CONTABLE Y FISCAL</t>
  </si>
  <si>
    <t>Valores Contables</t>
  </si>
  <si>
    <t>Valores Fiscales</t>
  </si>
  <si>
    <t>Costos por ganancias ocasionales</t>
  </si>
  <si>
    <t>Rifas, apuestas….</t>
  </si>
  <si>
    <t>Porcentaje</t>
  </si>
  <si>
    <t>Base de cálculo</t>
  </si>
  <si>
    <t>Patrimonio Líquido año anterior</t>
  </si>
  <si>
    <t>Aumentos</t>
  </si>
  <si>
    <t>Disminuciones</t>
  </si>
  <si>
    <t>Más: Ingresos no constitutivos Renta</t>
  </si>
  <si>
    <t>Más: Rentas Exentas</t>
  </si>
  <si>
    <t>Más: Ganancia Ocasional</t>
  </si>
  <si>
    <t>Más Ganancia Ocasional Exenta</t>
  </si>
  <si>
    <t>Menos: Impuesto a cargo</t>
  </si>
  <si>
    <t>SUB-TOTAL</t>
  </si>
  <si>
    <t>Patrimonio Fiscal máximo</t>
  </si>
  <si>
    <t>Menos: Ingresos presuntivos</t>
  </si>
  <si>
    <t>Menos Gastos no deducibles</t>
  </si>
  <si>
    <t>Patrimonio fiscal mínimo</t>
  </si>
  <si>
    <t>Patrimonio Declarado</t>
  </si>
  <si>
    <t>Diferencia</t>
  </si>
  <si>
    <t>CONCILIACION PATRIMONIAL</t>
  </si>
  <si>
    <t>JUSTIFICACION DE LA DIFERENCIA</t>
  </si>
  <si>
    <t>TOTAL JUSTIFICADO</t>
  </si>
  <si>
    <t>Vr. Impuesto</t>
  </si>
  <si>
    <t>Vencimiento</t>
  </si>
  <si>
    <t>Fecha de pago</t>
  </si>
  <si>
    <t>Mora total</t>
  </si>
  <si>
    <t>Días</t>
  </si>
  <si>
    <t>Datos Informativos</t>
  </si>
  <si>
    <t>994.Con salvedades</t>
  </si>
  <si>
    <t>Firma Contador ó Revisor Fiscal</t>
  </si>
  <si>
    <t xml:space="preserve">                de esta manera la fórmula no traslada al formulario un dato de CERO.</t>
  </si>
  <si>
    <t>ANEXO DE COSTOS Y GASTOS</t>
  </si>
  <si>
    <t>Nro. Formulario</t>
  </si>
  <si>
    <t>NOTA 4: Revise que sus anexos estén en CEROS antes de hacer una nueva declaración</t>
  </si>
  <si>
    <t>Anexo Nro. 01</t>
  </si>
  <si>
    <t>Más: Ingresos Presuntivos</t>
  </si>
  <si>
    <t>Anexo Nro. 02</t>
  </si>
  <si>
    <t>Total Ingresos Netos Contables</t>
  </si>
  <si>
    <t>Anexo Nro. 03</t>
  </si>
  <si>
    <t>Datos Declaración</t>
  </si>
  <si>
    <t>Anexo Nro. 04</t>
  </si>
  <si>
    <t>Anexo Nro. 05</t>
  </si>
  <si>
    <t>Anexo Nro. 06</t>
  </si>
  <si>
    <t>Menos: Impuesto de Renta</t>
  </si>
  <si>
    <t>Pérdidas Acumuladas (Vr Negativo)</t>
  </si>
  <si>
    <t>Pérdida del Ejercicio (Vr Negativo)</t>
  </si>
  <si>
    <t>Valor UVT</t>
  </si>
  <si>
    <t>Promedio</t>
  </si>
  <si>
    <t>Liquidador de Intereses de Mora</t>
  </si>
  <si>
    <t>Anexo Nro. 07</t>
  </si>
  <si>
    <t>Anexo de Estadística o Histórico del Patrimonio Bruto</t>
  </si>
  <si>
    <t>Vrs del AÑO ó Adiciones ó Valorizaciones</t>
  </si>
  <si>
    <t>Valor declarado Presente Año</t>
  </si>
  <si>
    <t>Bienes no Fiscales</t>
  </si>
  <si>
    <t>Deudas</t>
  </si>
  <si>
    <t>Patrimonio Líquido</t>
  </si>
  <si>
    <t>Menos Ventas ó Disminuciones ó Desvalorizaciones</t>
  </si>
  <si>
    <t>Anexo Nro. 08</t>
  </si>
  <si>
    <t>N I T</t>
  </si>
  <si>
    <t>Ventas Gravadas</t>
  </si>
  <si>
    <t>Ventas No Gravas</t>
  </si>
  <si>
    <t>IVA Generado</t>
  </si>
  <si>
    <t>% IVA</t>
  </si>
  <si>
    <t>Retenciones Fuente</t>
  </si>
  <si>
    <t>% Retefuente</t>
  </si>
  <si>
    <t>Retenciones IVA</t>
  </si>
  <si>
    <t>% Rete Iva</t>
  </si>
  <si>
    <t>% Rete ICA</t>
  </si>
  <si>
    <t>Anexo Nro. 09</t>
  </si>
  <si>
    <t>Anexo de Retenciones en la Fuente Practicadas</t>
  </si>
  <si>
    <t>Enero</t>
  </si>
  <si>
    <t>Honorarios</t>
  </si>
  <si>
    <t>Servicios</t>
  </si>
  <si>
    <t>Compras</t>
  </si>
  <si>
    <t>Arrendamientos</t>
  </si>
  <si>
    <t>Declaracion</t>
  </si>
  <si>
    <t>Mes</t>
  </si>
  <si>
    <t>TOTAL</t>
  </si>
  <si>
    <t>Febrero</t>
  </si>
  <si>
    <t>Marzo</t>
  </si>
  <si>
    <t>Abril</t>
  </si>
  <si>
    <t>Mayo</t>
  </si>
  <si>
    <t>Junio</t>
  </si>
  <si>
    <t>Julio</t>
  </si>
  <si>
    <t>Agosto</t>
  </si>
  <si>
    <t>Septiembre</t>
  </si>
  <si>
    <t>Octubre</t>
  </si>
  <si>
    <t>Noviembre</t>
  </si>
  <si>
    <t>Diciembre</t>
  </si>
  <si>
    <t>Anexo Nro. 10</t>
  </si>
  <si>
    <t>Anexo de Impuesto a Las Ventas</t>
  </si>
  <si>
    <t>TOTALES</t>
  </si>
  <si>
    <t>Nov - Dic</t>
  </si>
  <si>
    <t>Sep - Oct</t>
  </si>
  <si>
    <t>Jul -  Agt</t>
  </si>
  <si>
    <t>Myo - Jun</t>
  </si>
  <si>
    <t>Mzo - Abr</t>
  </si>
  <si>
    <t>Ene - Fbr</t>
  </si>
  <si>
    <t>INGRESOS</t>
  </si>
  <si>
    <t>Exportaciones</t>
  </si>
  <si>
    <t>Ingresos Exentos</t>
  </si>
  <si>
    <t>Ingresos Excluidos</t>
  </si>
  <si>
    <t>Ingresos no Gravados</t>
  </si>
  <si>
    <t>Ingresos Gravados</t>
  </si>
  <si>
    <t>DEVOLUCIONES VENTAS</t>
  </si>
  <si>
    <t>Devoluciones en ventas</t>
  </si>
  <si>
    <t>COMPRAS</t>
  </si>
  <si>
    <t>Importaciones Gravadas</t>
  </si>
  <si>
    <t>Importaciones no gravadas</t>
  </si>
  <si>
    <t>Compras y Servicios Gravados</t>
  </si>
  <si>
    <t>Compras y Servicios no Gravados</t>
  </si>
  <si>
    <t>DEVOLUCIONES EN COMPRAS</t>
  </si>
  <si>
    <t>Devoluciones en compras</t>
  </si>
  <si>
    <t>IVA GENERADO</t>
  </si>
  <si>
    <t>IVA Generado a la tarifa del</t>
  </si>
  <si>
    <t>IVA Generado por devol compras</t>
  </si>
  <si>
    <t>IVA DESCONTABLE</t>
  </si>
  <si>
    <t>Por operaciones de importacion</t>
  </si>
  <si>
    <t>Por compras y servicios gravados</t>
  </si>
  <si>
    <t>Por devoluciones en Ventas</t>
  </si>
  <si>
    <t>Saldo a pagar del Bimestre</t>
  </si>
  <si>
    <t>Menos: Retenciones IVA</t>
  </si>
  <si>
    <t>Menos Saldo a Favor Bim Anterior</t>
  </si>
  <si>
    <t>Mas: Sanciones</t>
  </si>
  <si>
    <t>TOTAL A PAGAR (Ó A FAVOR):</t>
  </si>
  <si>
    <t>Anexo Nro. 11</t>
  </si>
  <si>
    <t>Anexo de Seguridad Social y Parafiscales</t>
  </si>
  <si>
    <t xml:space="preserve">M E S </t>
  </si>
  <si>
    <t>Aporte Salud Empleados 4%</t>
  </si>
  <si>
    <t>PILA Enero</t>
  </si>
  <si>
    <t>PILA Febrero</t>
  </si>
  <si>
    <t>PILA Marzo</t>
  </si>
  <si>
    <t>PILA Abril</t>
  </si>
  <si>
    <t>PILA Mayo</t>
  </si>
  <si>
    <t>PILA Julio</t>
  </si>
  <si>
    <t>PILA Junio</t>
  </si>
  <si>
    <t>PILA Agosto</t>
  </si>
  <si>
    <t>PILA Septiembre</t>
  </si>
  <si>
    <t>PILA Octubre</t>
  </si>
  <si>
    <t>PILA Noviembre</t>
  </si>
  <si>
    <t>PILA Diciembre</t>
  </si>
  <si>
    <t>Aporte Salud Patronal 8.5%</t>
  </si>
  <si>
    <t>Aporte Pension 12%</t>
  </si>
  <si>
    <t xml:space="preserve">Aporte Riesgos </t>
  </si>
  <si>
    <t>Aporte Comfamiliar 4%</t>
  </si>
  <si>
    <t>Aporte ICBF 3%</t>
  </si>
  <si>
    <t>Aporte SENA 2%</t>
  </si>
  <si>
    <t>Otros Aportes</t>
  </si>
  <si>
    <t>Aporte Pension Empleados 4%</t>
  </si>
  <si>
    <t>Aportes Parafiscales</t>
  </si>
  <si>
    <t>Descuento por impuestos pagados en el exterior por ganancias ocasionales</t>
  </si>
  <si>
    <t>996. Espacio para el número interno de la DIAN</t>
  </si>
  <si>
    <t>997. Espacio exclusivo para el sello de la entidad recaudadora</t>
  </si>
  <si>
    <t>Liquidación Privada</t>
  </si>
  <si>
    <t>Utilidades retenidas</t>
  </si>
  <si>
    <t>Capital (Social o Suscrito y pagado)</t>
  </si>
  <si>
    <t>Prima en colocacion de capital</t>
  </si>
  <si>
    <t>Financieros</t>
  </si>
  <si>
    <t>Valor Patrimonial Neto</t>
  </si>
  <si>
    <t>Gastos de personal</t>
  </si>
  <si>
    <t>Impuestos</t>
  </si>
  <si>
    <t>Tasa Vigente a la fecha de pago</t>
  </si>
  <si>
    <t>Valor Intereses de mora</t>
  </si>
  <si>
    <t>Sistema interes simple</t>
  </si>
  <si>
    <t>Datos de quien firma como Representante del Declarante (Signatario)</t>
  </si>
  <si>
    <t>Ingresos financieros</t>
  </si>
  <si>
    <t>Descuentos comerciales</t>
  </si>
  <si>
    <t>Otros ingresos</t>
  </si>
  <si>
    <t>Otros ingresos financieros</t>
  </si>
  <si>
    <t>Ingresos brutos de actividades ordinarias</t>
  </si>
  <si>
    <t>Ingresos Financieros</t>
  </si>
  <si>
    <t>Dividendos y/o participaciones recibidos</t>
  </si>
  <si>
    <t>Operativos</t>
  </si>
  <si>
    <t>Dividendos y/o Participaciones</t>
  </si>
  <si>
    <t>Otros Ingresos</t>
  </si>
  <si>
    <t>Total Ingresos Netos Fiscales</t>
  </si>
  <si>
    <t>Auxilios</t>
  </si>
  <si>
    <t>Gastos medicos</t>
  </si>
  <si>
    <t>Aprendices sena</t>
  </si>
  <si>
    <t>Capacitaciones</t>
  </si>
  <si>
    <t>Costos y Gastos NO Deducibles</t>
  </si>
  <si>
    <t>Gastos de Administracion</t>
  </si>
  <si>
    <t>Gastos de distribucion y ventas</t>
  </si>
  <si>
    <t>Gastos Financieros</t>
  </si>
  <si>
    <t>Mantenimiento y reparaciones</t>
  </si>
  <si>
    <t>Adecuaciones e instalaciones</t>
  </si>
  <si>
    <t>Amortizaciones</t>
  </si>
  <si>
    <t>TOTAL COSTOS Y DEDUCCIONES FISCALES</t>
  </si>
  <si>
    <t>Efectivo y equivalentes al efectivo</t>
  </si>
  <si>
    <t>Inversiones e instrumentos financieros derivados</t>
  </si>
  <si>
    <t>Cuentas, documentos y arrendamientos financieros por cobrar</t>
  </si>
  <si>
    <t>Activos intangibles</t>
  </si>
  <si>
    <t>Activos biologicos</t>
  </si>
  <si>
    <t>Propiedades, planta y equipo, propiedades de inversion y ANCMV</t>
  </si>
  <si>
    <t>Total Patrimonio Liquido</t>
  </si>
  <si>
    <t>GRUPO</t>
  </si>
  <si>
    <t>VR CONTABLE</t>
  </si>
  <si>
    <t>VALOR FISCAL</t>
  </si>
  <si>
    <t>Activos</t>
  </si>
  <si>
    <t>Utilidades retenidas-Ajustes NIIF</t>
  </si>
  <si>
    <t>Activos biológicos</t>
  </si>
  <si>
    <t>Propiedades, planta y equipo, propiedades de inversión y ANCMV</t>
  </si>
  <si>
    <t>Ingresos no constitutivos de renta ni gnanacia ocasional</t>
  </si>
  <si>
    <t>Gastos de administración</t>
  </si>
  <si>
    <t>Gastos de distribución y ventas</t>
  </si>
  <si>
    <t>Gastos financieros</t>
  </si>
  <si>
    <t>Otros gastos y deducciones</t>
  </si>
  <si>
    <t>Total costos y gastos deducibles</t>
  </si>
  <si>
    <t>Otros Gastos y Deducciones</t>
  </si>
  <si>
    <t>ESAL R.T.E.</t>
  </si>
  <si>
    <t>Inversiones efectuadas en el año</t>
  </si>
  <si>
    <t>Renta Pasiva - ECE sin residencia fiscal en Colombia</t>
  </si>
  <si>
    <t>Inversiones liquidadas de periodos gravables anteriores</t>
  </si>
  <si>
    <t>Datos Declarante</t>
  </si>
  <si>
    <t>Costos   y Deducciones</t>
  </si>
  <si>
    <t>Ganacias ocasionales</t>
  </si>
  <si>
    <t>Impuesto sobre la renta liquida gravable</t>
  </si>
  <si>
    <t>Demás Ganancias ocasionales</t>
  </si>
  <si>
    <t>Anexo de Uso exclusivo del Contador …… Diligencie Manualmente las celdas con fondo amarillo.</t>
  </si>
  <si>
    <t>Descuento efectivo inversion obras por impuestos (Modalidad de pago 2)</t>
  </si>
  <si>
    <t>Anticipo renta liquidado año gravable anterior</t>
  </si>
  <si>
    <t>Saldo a favor año gravable anterior sin solicitud de devolucion y/o compensacion</t>
  </si>
  <si>
    <t>Retenciones</t>
  </si>
  <si>
    <t>Total retenciones año gravable a declarar</t>
  </si>
  <si>
    <t>Presento declaracion año anterior? (S/N)</t>
  </si>
  <si>
    <t>Monto retenciones en la fuente a titulo de renta</t>
  </si>
  <si>
    <t>ok</t>
  </si>
  <si>
    <t>Avance el anexo con flecha derecha y diligencie los espacios desprotegidos. Ubiquese inicialmente en la celda amarilla "ok"</t>
  </si>
  <si>
    <t>Liquidacion Privada</t>
  </si>
  <si>
    <t>980. Pago total</t>
  </si>
  <si>
    <t>OBSERVACIONES:</t>
  </si>
  <si>
    <t>Renuncio a pertenecer al Regimen Tributario Especial ( Marque X)</t>
  </si>
  <si>
    <t>Vinculado al pago de obras por impuestos (marque X)</t>
  </si>
  <si>
    <t>Total costos y gastos de nomina</t>
  </si>
  <si>
    <t>Aportes al SENA, ICBF, cajas de compensacion</t>
  </si>
  <si>
    <t>Costos y Deducciones</t>
  </si>
  <si>
    <t>ESAL (R.T.E)</t>
  </si>
  <si>
    <t>Reciba nuestro cordial saludo.</t>
  </si>
  <si>
    <t>www.octprofempresas.wixsite.com/octpei</t>
  </si>
  <si>
    <t>último dígito</t>
  </si>
  <si>
    <t>NIT</t>
  </si>
  <si>
    <t>PERSONAS JURIDICAS</t>
  </si>
  <si>
    <t>Dos últimos dígitos</t>
  </si>
  <si>
    <t>PERSONAS NATURALES</t>
  </si>
  <si>
    <t>ACTIVOS EN EL EXTERIOR - DECLARACIÓN ANUAL</t>
  </si>
  <si>
    <t>Las fechas para la presentación de esta declaración son las mismas de RENTA Grandes Contribuyentes, Personas Jurídicas y Personas Naturales.</t>
  </si>
  <si>
    <t>Declaración y pago</t>
  </si>
  <si>
    <t>Herramienta diseñada para sociedades y personas naturales no residentes - sistema ordinario</t>
  </si>
  <si>
    <t>Nombre o razon social</t>
  </si>
  <si>
    <t>Ingreso Basico Salarial-con beneficios</t>
  </si>
  <si>
    <t>Ingreso Básico Salarial - Sin Beneficios</t>
  </si>
  <si>
    <t>Por otros conceptos</t>
  </si>
  <si>
    <t>Fracción de año gravable siguiente (Marque " X " )</t>
  </si>
  <si>
    <t>Dividendos y/o participaciones no constitutivos de renta ni ganancia ocasional (incluye capitalizaciones no gravadas)</t>
  </si>
  <si>
    <t>Dividendos y/o participaciones gravadas recibidas por personas naturales sin residencia fiscal (año 2016 y anteriores)</t>
  </si>
  <si>
    <r>
      <rPr>
        <b/>
        <sz val="10"/>
        <rFont val="Arial"/>
        <family val="2"/>
      </rPr>
      <t>NOTA1: Las celdas con un triángulo rojo en la parte superior derecha indican que</t>
    </r>
  </si>
  <si>
    <r>
      <t xml:space="preserve">NOTA 2: En los campos no utilizados de </t>
    </r>
    <r>
      <rPr>
        <b/>
        <sz val="9"/>
        <color indexed="10"/>
        <rFont val="Arial"/>
        <family val="2"/>
      </rPr>
      <t>esta hoja</t>
    </r>
    <r>
      <rPr>
        <b/>
        <sz val="9"/>
        <rFont val="Arial"/>
        <family val="2"/>
      </rPr>
      <t xml:space="preserve">, digite un espacio con la barra espaciadora del teclado, </t>
    </r>
  </si>
  <si>
    <t>Fecha</t>
  </si>
  <si>
    <r>
      <t xml:space="preserve">GRANDES CONTRIBUYENTES - </t>
    </r>
    <r>
      <rPr>
        <b/>
        <sz val="11"/>
        <color theme="3" tint="0.39997558519241921"/>
        <rFont val="Calibri"/>
        <family val="2"/>
        <scheme val="minor"/>
      </rPr>
      <t>(PERSONA JURIDICA Y PERSONA NATURAL)</t>
    </r>
  </si>
  <si>
    <t>Pago PRIMERA Cuota</t>
  </si>
  <si>
    <t>ESAL (Regimen Tributario Especial R.T. E.)</t>
  </si>
  <si>
    <t>Renta pasiva -ECE- sin residencia fiscal en Colombia</t>
  </si>
  <si>
    <t>Renta por recuperacion de deducciones</t>
  </si>
  <si>
    <t>Rentas Gravales -(Activos omitidos y Pasivos Inexistentes)</t>
  </si>
  <si>
    <t xml:space="preserve"> * ANCMV = activos no corrientes mantenidos para la venta</t>
  </si>
  <si>
    <t>Sub-Totales:</t>
  </si>
  <si>
    <t>TOTAL:</t>
  </si>
  <si>
    <t>Renta por recuperación de deducciones</t>
  </si>
  <si>
    <t>OTRAS RENTAS ESPECIALES</t>
  </si>
  <si>
    <t>Renta liquida ordinaria del ejercicio</t>
  </si>
  <si>
    <t>Perdida liquida del ejercicio</t>
  </si>
  <si>
    <t>Renta liquida</t>
  </si>
  <si>
    <t>Renta liquida gravable</t>
  </si>
  <si>
    <t>Total Impuesto sobre las rentas liquidas gravables</t>
  </si>
  <si>
    <t>Descuentos Tributarios</t>
  </si>
  <si>
    <t>Por Donciones</t>
  </si>
  <si>
    <t>Por….</t>
  </si>
  <si>
    <t>Impto Gan Ocasionales</t>
  </si>
  <si>
    <t>Anticipo año siguiente</t>
  </si>
  <si>
    <t>Sobretasa I.F.</t>
  </si>
  <si>
    <t>Total saldo a pagar</t>
  </si>
  <si>
    <t>Total saldo a favor</t>
  </si>
  <si>
    <t>Valor a Pagar</t>
  </si>
  <si>
    <t>Mas: Renta líquida total ( Incluye los dividendos con tratamiento especial)</t>
  </si>
  <si>
    <t>Más: Rentas gravables</t>
  </si>
  <si>
    <t>Mas: Reajustes fiscales a Activos Fijos e Inversiones pemanentes</t>
  </si>
  <si>
    <t>Sub--Total</t>
  </si>
  <si>
    <t>TOTAL A PAGAR:</t>
  </si>
  <si>
    <t>Tasas Oficiales DIAN</t>
  </si>
  <si>
    <t>Vr Impuesto neto de renta declaracion año anterior</t>
  </si>
  <si>
    <t>Vr Impuesto neto de renta presente declaración</t>
  </si>
  <si>
    <t>CODIGOS CIIU ADOPTADOS DIAN MEDIANTE RESOLUCION 000114 DE DICIEMBRE 21 DE 2020</t>
  </si>
  <si>
    <t>Revisión 4 adaptada para Colombia</t>
  </si>
  <si>
    <t>0111 Cultivo de cereales (excepto arroz), legumbres y semillas oleaginosas.</t>
  </si>
  <si>
    <t>0112 Cultivo de arroz.</t>
  </si>
  <si>
    <t>0113 Cultivo de hortalizas, raíces y tubérculos.</t>
  </si>
  <si>
    <t>0114 Cultivo de tabaco.</t>
  </si>
  <si>
    <t>0115 Cultivo de plantas textiles.</t>
  </si>
  <si>
    <t>0119 Otros cultivos transitorios n.c.p.</t>
  </si>
  <si>
    <t>0121 Cultivo de frutas tropicales y subtropicales.</t>
  </si>
  <si>
    <t>0122 Cultivo de plátano y banano.</t>
  </si>
  <si>
    <t>0123 Cultivo de café.</t>
  </si>
  <si>
    <t>0124 Cultivo de caña de azúcar.</t>
  </si>
  <si>
    <t>0125 Cultivo de flor de corte.</t>
  </si>
  <si>
    <t>0126 Cultivo de palma para aceite (palma africana) y otros frutos oleaginosos.</t>
  </si>
  <si>
    <t>0127 Cultivo de plantas con las que se preparan bebidas.</t>
  </si>
  <si>
    <t>0128 Cultivo de especias y de plantas aromáticas y medicinales.</t>
  </si>
  <si>
    <t>0129 Otros cultivos permanentes n.c.p.</t>
  </si>
  <si>
    <t>0130 Propagación de plantas (actividades de los viveros, excepto viveros forestales)</t>
  </si>
  <si>
    <t>0141 Cría de ganado bovino y bufalino.</t>
  </si>
  <si>
    <t>0142 Cría de caballos y otros equinos.</t>
  </si>
  <si>
    <t>0143 Cría de ovejas y cabras.</t>
  </si>
  <si>
    <t>0144 Cría de ganado porcino.</t>
  </si>
  <si>
    <t>0145 Cría de aves de corral.</t>
  </si>
  <si>
    <t>0149 Cría de otros animales n.c.p.</t>
  </si>
  <si>
    <t>0150 Explotación mixta (agrícola y pecuaria).</t>
  </si>
  <si>
    <t>0161 Actividades de apoyo a la agricultura.</t>
  </si>
  <si>
    <t>0162 Actividades de apoyo a la ganadería.</t>
  </si>
  <si>
    <t>0163 Actividades posteriores a la cosecha.</t>
  </si>
  <si>
    <t>0164 Tratamiento de semillas para propagación.</t>
  </si>
  <si>
    <t>0170 Caza ordinaria y mediante trampas y actividades de servicios conexas.</t>
  </si>
  <si>
    <t>0210 Silvicultura y otras actividades forestales.</t>
  </si>
  <si>
    <t>0220 Extracción de madera.</t>
  </si>
  <si>
    <t>0230 Recolección de productos forestales diferentes a la madera.</t>
  </si>
  <si>
    <t>0240 Servicios de apoyo a la silvicultura.</t>
  </si>
  <si>
    <t>0311 Pesca marítima.</t>
  </si>
  <si>
    <t>0312 Pesca de agua dulce.</t>
  </si>
  <si>
    <t>0321 Acuicultura marítima.</t>
  </si>
  <si>
    <t>0322 Acuicultura de agua dulce.</t>
  </si>
  <si>
    <t>0510 Extracción de hulla (carbón de piedra).</t>
  </si>
  <si>
    <t>0520 Extracción de carbón lignito.</t>
  </si>
  <si>
    <t>0610 Extracción de petróleo crudo.</t>
  </si>
  <si>
    <t>0620 Extracción de gas natural.</t>
  </si>
  <si>
    <t>0710 Extracción de minerales de hierro.</t>
  </si>
  <si>
    <t>0721 Extracción de minerales de uranio y de torio.</t>
  </si>
  <si>
    <t>0722 Extracción de oro y otros metales preciosos.</t>
  </si>
  <si>
    <t>0723 Extracción de minerales de níquel.</t>
  </si>
  <si>
    <t>0729 Extracción de otros minerales metalíferos no ferrosos n.c.p.</t>
  </si>
  <si>
    <t>0811 Extracción de piedra, arena, arcillas comunes, yeso y anhidrita.</t>
  </si>
  <si>
    <t>0812 Extracción de arcillas de uso industrial, caliza, caolín y bentonitas.</t>
  </si>
  <si>
    <t>0820 Extracción de esmeraldas, piedras preciosas y semipreciosas.</t>
  </si>
  <si>
    <t>0891 Extracción de minerales para la fabricación de abonos y productos químicos.</t>
  </si>
  <si>
    <t>0892 Extracción de halita (sal).</t>
  </si>
  <si>
    <t>0899 Extracción de otros minerales no metálicos n.c.p.</t>
  </si>
  <si>
    <t>0910 Actividades de apoyo para la extracción de petróleo y de gas natural.</t>
  </si>
  <si>
    <t>0990 Actividades de apoyo para otras actividades de explotación de minas y canteras</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</si>
  <si>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</si>
  <si>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</si>
  <si>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</si>
  <si>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</si>
  <si>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</si>
  <si>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</si>
  <si>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</si>
  <si>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</si>
  <si>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</si>
  <si>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</si>
  <si>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</si>
  <si>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</si>
  <si>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</si>
  <si>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</si>
  <si>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</si>
  <si>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</si>
  <si>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</si>
  <si>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</si>
  <si>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</si>
  <si>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</si>
  <si>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</si>
  <si>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</si>
  <si>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</si>
  <si>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</si>
  <si>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</si>
  <si>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</si>
  <si>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</si>
  <si>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</si>
  <si>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</si>
  <si>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</si>
  <si>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</si>
  <si>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</si>
  <si>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</si>
  <si>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1430 Fabricación de artículos de punto y ganchillo.</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</si>
  <si>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</si>
  <si>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</si>
  <si>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articulos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</si>
  <si>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</si>
  <si>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</si>
  <si>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</si>
  <si>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</si>
  <si>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</si>
  <si>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</si>
  <si>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</si>
  <si>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</si>
  <si>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</si>
  <si>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</si>
  <si>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</si>
  <si>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</si>
  <si>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</si>
  <si>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1820 Producción de copias a partir de grabaciones originales.</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</si>
  <si>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</si>
  <si>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</si>
  <si>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</si>
  <si>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</si>
  <si>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</si>
  <si>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</si>
  <si>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</si>
  <si>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</si>
  <si>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</si>
  <si>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</si>
  <si>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</si>
  <si>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</si>
  <si>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</si>
  <si>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</si>
  <si>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</si>
  <si>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</si>
  <si>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</si>
  <si>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</si>
  <si>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</si>
  <si>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</si>
  <si>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</si>
  <si>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</si>
  <si>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</si>
  <si>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</si>
  <si>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</si>
  <si>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</si>
  <si>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</si>
  <si>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</si>
  <si>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</si>
  <si>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</si>
  <si>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2432 Fundición de metales no ferrosos.</t>
  </si>
  <si>
    <t>2511 Fabricación de productos metálicos para uso estructural.</t>
  </si>
  <si>
    <t>2512 Fabricación de tanques, depósitos y recipientes de metal, excepto los utilizados  para el envase o transporte de mercancias.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</si>
  <si>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</si>
  <si>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</si>
  <si>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</si>
  <si>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</si>
  <si>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</si>
  <si>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</si>
  <si>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</si>
  <si>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</si>
  <si>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2630 Fabricación de equipos de comunicación.</t>
  </si>
  <si>
    <t>2640 Fabricación de aparatos electrónicos de consumo.</t>
  </si>
  <si>
    <t>2651 Fabricación de equipo de medición, prueba, navegación y control.</t>
  </si>
  <si>
    <t>2652 Fabricación de relojes.</t>
  </si>
  <si>
    <t>2660 Fabricación de equipo de irradiación y equipo electrónico de uso médico y terapéutico.</t>
  </si>
  <si>
    <t>2670 Fabricación de instrumentos ópticos y equipo fotográfico.</t>
  </si>
  <si>
    <t>2680 Fabricación de medios magnéticos y ópticos para almacenamiento de datos.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</si>
  <si>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</si>
  <si>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</si>
  <si>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</si>
  <si>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</si>
  <si>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</si>
  <si>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</si>
  <si>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</si>
  <si>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</si>
  <si>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</si>
  <si>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</si>
  <si>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</si>
  <si>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</si>
  <si>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</si>
  <si>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</si>
  <si>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</si>
  <si>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2818 Fabricación de herramientas manuales con motor.</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</si>
  <si>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</si>
  <si>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</si>
  <si>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</si>
  <si>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</si>
  <si>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</si>
  <si>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</si>
  <si>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</si>
  <si>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</si>
  <si>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</si>
  <si>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2920 Fabricación de carrocerías para vehículos automotores; fabricación de remolques y semirremolques.</t>
  </si>
  <si>
    <t>2930 Fabricación de partes, piezas (autopartes) y accesorios (lujos) para vehículos automotores.</t>
  </si>
  <si>
    <t>3011 Construcción de barcos y de estructuras flotantes.</t>
  </si>
  <si>
    <t>3012 Construcción de embarcaciones de recreo y deporte.</t>
  </si>
  <si>
    <t>3020 Fabricación de locomotoras y de material rodante para ferrocarriles.</t>
  </si>
  <si>
    <t>3030 Fabricación de aeronaves, naves espaciales y de maquinaria conexa.</t>
  </si>
  <si>
    <t>3040 Fabricación de vehículos militares de combate.</t>
  </si>
  <si>
    <t>3091 Fabricación de motocicletas.</t>
  </si>
  <si>
    <t>3092 Fabricación de bicicletas y de sillas de ruedas para personas con discapacidad.</t>
  </si>
  <si>
    <t>3099 Fabricación de otros tipos de equipo de transporte n.c.p.</t>
  </si>
  <si>
    <t>3110 Fabricación de muebles.</t>
  </si>
  <si>
    <t>3120 Fabricación de colchones y somieres.</t>
  </si>
  <si>
    <t>3210 Fabricación de joyas, bisutería y artículos conexos.</t>
  </si>
  <si>
    <t>3220 Fabricación de instrumentos musicales.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</si>
  <si>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</si>
  <si>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</si>
  <si>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</si>
  <si>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</si>
  <si>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</si>
  <si>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</si>
  <si>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</si>
  <si>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</si>
  <si>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vehiculos automotores, motocicletas y bicicletas.</t>
  </si>
  <si>
    <t>3319 Mantenimiento y reparación de otros tipos de equipos y sus componentes n.c.p.</t>
  </si>
  <si>
    <t>3320 Instalación especializada de maquinaria y equipo industrial.</t>
  </si>
  <si>
    <t>3511 Generación de energía eléctrica.</t>
  </si>
  <si>
    <t>3512 Transmisión de energía eléctrica.</t>
  </si>
  <si>
    <t>3513 Distribución de energía eléctrica.</t>
  </si>
  <si>
    <t>3514 Comercialización de energía eléctrica.</t>
  </si>
  <si>
    <t>3520 Producción de gas; distribución de combustibles gaseosos por tuberías.</t>
  </si>
  <si>
    <t>3530 Suministro de vapor y aire acondicionado.</t>
  </si>
  <si>
    <t>3600 Captación, tratamiento y distribución de agua.</t>
  </si>
  <si>
    <t>3700 Evacuación y tratamiento de aguas residuales.</t>
  </si>
  <si>
    <t>3811 Recolección de desechos no peligrosos.</t>
  </si>
  <si>
    <t>3812 Recolección de desechos peligrosos.</t>
  </si>
  <si>
    <t>3821 Tratamiento y disposición de desechos no peligrosos.</t>
  </si>
  <si>
    <t>3822 Tratamiento y disposición de desechos peligrosos.</t>
  </si>
  <si>
    <t>3830 Recuperación de materiales.</t>
  </si>
  <si>
    <t>3900 Actividades de saneamiento ambiental y otros servicios de gestión de desechos.</t>
  </si>
  <si>
    <t>4111 Construcción de edificios residenciales.</t>
  </si>
  <si>
    <t>4112 Construcción de edificios no residenciales.</t>
  </si>
  <si>
    <t>4210 Construcción de carreteras y vías de ferrocarril.</t>
  </si>
  <si>
    <t>4220 Construcción de proyectos de servicio público.</t>
  </si>
  <si>
    <t>4290 Construcción de otras obras de ingeniería civil.</t>
  </si>
  <si>
    <t>4311 Demolición.</t>
  </si>
  <si>
    <t>4312 Preparación del terreno.</t>
  </si>
  <si>
    <t>4321 Instalaciones eléctricas.</t>
  </si>
  <si>
    <t>4322 Instalaciones de fontanería, calefacción y aire acondicionado.</t>
  </si>
  <si>
    <t>4329 Otras instalaciones especializadas.</t>
  </si>
  <si>
    <t>4330 Terminación y acabado de edificios y obras de ingeniería civil.</t>
  </si>
  <si>
    <t>4390 Otras actividades especializadas para la construcción de edificios y obras de ingeniería civil.</t>
  </si>
  <si>
    <t>4511 Comercio de vehículos automotores nuevos.</t>
  </si>
  <si>
    <t>4512 Comercio de vehículos automotores usados.</t>
  </si>
  <si>
    <t>4520 Mantenimiento y reparación de vehículos automotores.</t>
  </si>
  <si>
    <t>4530 Comercio de partes, piezas (autopartes) y accesorios (lujos) para vehículos automotores.</t>
  </si>
  <si>
    <t>4541 Comercio de motocicletas y de sus partes, piezas y accesorios.</t>
  </si>
  <si>
    <t>4542 Mantenimiento y reparación de motocicletas y de sus partes y piezas.</t>
  </si>
  <si>
    <t>4610 Comercio al por mayor a cambio de una retribución o por contrata.</t>
  </si>
  <si>
    <t>4620 Comercio al por mayor de materias primas agropecuarias; animales vivos.</t>
  </si>
  <si>
    <t>4631 Comercio al por mayor de productos alimenticios.</t>
  </si>
  <si>
    <t>4632 Comercio al por mayor de bebidas y tabaco.</t>
  </si>
  <si>
    <t>4641 Comercio al por mayor de productos textiles, productos confeccionados para uso domestico.</t>
  </si>
  <si>
    <t>4642 Comercio al por mayor de prendas de vestir.</t>
  </si>
  <si>
    <t>4643 Comercio al por mayor de calzado.</t>
  </si>
  <si>
    <t>4644 Comercio al por mayor de aparatos y equipo de uso doméstico.</t>
  </si>
  <si>
    <t>4645 Comercio al por mayor de productos farmacéuticos, medicinales, cosméticos y de tocador.</t>
  </si>
  <si>
    <t>4649 Comercio al por mayor de otros utensilios domésticos n.c.p.</t>
  </si>
  <si>
    <t>4651 Comercio al por mayor de computadores, equipo periférico y programas de informática.</t>
  </si>
  <si>
    <t>4652 Comercio al por mayor de equipo, partes y piezas electrónicos y de telecomunicaciones.</t>
  </si>
  <si>
    <t>4653 Comercio al por mayor de maquinaria y equipo agropecuarios.</t>
  </si>
  <si>
    <t>4659 Comercio al por mayor de otros tipos de maquinaria y equipo n.c.p.</t>
  </si>
  <si>
    <t>4661 Comercio al por mayor de combustibles sólidos, líquidos, gaseosos y productos conexos.</t>
  </si>
  <si>
    <t>4662 Comercio al por mayor de metales y productos metalíferos.</t>
  </si>
  <si>
    <t>4663 Comercio al por mayor de materiales de construcción, artículos de ferretería, pinturas, productos de vidrio, equipo y materiales de fontanería y calefacción.</t>
  </si>
  <si>
    <t>4664 Comercio al por mayor de productos químicos básicos, cauchos y plásticos en formas primarias y productos quimicos de uso agropecuario.</t>
  </si>
  <si>
    <t>4665 Comercio al por mayor de desperdicios, desechos y chatarra.</t>
  </si>
  <si>
    <t>4669 Comercio al por mayor de otros productos n.c.p.</t>
  </si>
  <si>
    <t>4690 Comercio al por mayor no especializado.</t>
  </si>
  <si>
    <t>4711 Comercio al por menor en establecimientos no especializados con surtido compuesto principalmente por alimentos, bebidas o tabaco.</t>
  </si>
  <si>
    <t>4719 Comercio al por menor en establecimientos no especializados, con surtido compuesto principalmente por productos diferentes de alimentos (viveres en general), bebidas (alcoholicas y no alcoholicas) y tabaco.</t>
  </si>
  <si>
    <t>4721 Comercio al por menor de productos agrícolas para el consumo en establecimientos especializados.</t>
  </si>
  <si>
    <t>4722 Comercio al por menor de leche, productos lácteos y huevos, en establecimientos especializados.</t>
  </si>
  <si>
    <t>4723 Comercio al por menor de carnes (incluye aves de corral), productos cárnicos, pescados y productos de mar, en establecimientos especializados.</t>
  </si>
  <si>
    <t>4724 Comercio al por menor de bebidas y productos del tabaco, en establecimientos especializados.</t>
  </si>
  <si>
    <t>4729 Comercio al por menor de otros productos alimenticios n.c.p., en establecimientos especializados.</t>
  </si>
  <si>
    <t>4731 Comercio al por menor de combustible para automotores.</t>
  </si>
  <si>
    <t>4732 Comercio al por menor de lubricantes (aceites, grasas), aditivos y productos de limpieza para vehiculos automotores.</t>
  </si>
  <si>
    <t>4741 Comercio al por menor de computadores, equipos periféricos, programas de informática y equipos de telecomunicaciones en establecimientos especializados.</t>
  </si>
  <si>
    <t>4742 Comercio al por menor de equipos y aparatos de sonido y de video, en establecimientos especializados.</t>
  </si>
  <si>
    <t>4751 Comercio al por menor de productos textiles en establecimientos especializados.</t>
  </si>
  <si>
    <t>4752 Comercio al por menor de artículos de ferretería, pinturas y productos de vidrio en establecimientos especializados.</t>
  </si>
  <si>
    <t>4753 Comercio al por menor de tapices, alfombras y cubrimientos para paredes y pisos en establecimientos especializados.</t>
  </si>
  <si>
    <t>4754 Comercio al por menor de electrodomésticos y gasodomésticos de uso doméstico, muebles y equipos de iluminación en establecimientos especializados.</t>
  </si>
  <si>
    <t>4755 Comercio al por menor de artículos y utensilios de uso doméstico en establecimientos especializados.</t>
  </si>
  <si>
    <t>4759 Comercio al por menor de otros artículos domésticos en establecimientos especializados.</t>
  </si>
  <si>
    <t>4761 Comercio al por menor de libros, periódicos, materiales y artículos de papelería y escritorio, en establecimientos especializados.</t>
  </si>
  <si>
    <t>4762 Comercio al por menor de artículos deportivos, en establecimientos especializados.</t>
  </si>
  <si>
    <t>4769 Comercio al por menor de otros artículos culturales y de entretenimiento n.c.p. en establecimientos especializados.</t>
  </si>
  <si>
    <t>4771 Comercio al por menor de prendas de vestir y sus accesorios (incluye articulos de piel) en establecimientos especializados.</t>
  </si>
  <si>
    <t>4772 Comercio al por menor de todo tipo de calzado y artículos de cuero y sucedáneos del cuero en establecimientos especializados.</t>
  </si>
  <si>
    <t>4773 Comercio al por menor de productos farmacéuticos y medicinales, cosméticos y artículos de tocador en establecimientos especializados.</t>
  </si>
  <si>
    <t>4774 Comercio al por menor de otros productos nuevos en establecimientos especializados.</t>
  </si>
  <si>
    <t>4775 Comercio al por menor de artículos de segunda mano.</t>
  </si>
  <si>
    <t>4781 Comercio al por menor de alimentos, bebidas y tabaco, en puestos de venta móviles.</t>
  </si>
  <si>
    <t>4782 Comercio al por menor de productos textiles, prendas de vestir y calzado, en puestos de ventas móviles.</t>
  </si>
  <si>
    <t>4789 Comercio al por menor de otros productos en puestos de venta móviles.</t>
  </si>
  <si>
    <t>4791 Comercio al por menor realizado a través de internet.</t>
  </si>
  <si>
    <t>4792 Comercio al por menor realizado a través de casas de venta o por correo.</t>
  </si>
  <si>
    <t>4799 Otros tipos de comercio al por menor no realizado en establecimientos, puestos de venta o mercados.</t>
  </si>
  <si>
    <t>4911 Transporte férreo de pasajeros.</t>
  </si>
  <si>
    <t>4912 Transporte férreo de carga.</t>
  </si>
  <si>
    <t>4921 Transporte de pasajeros.</t>
  </si>
  <si>
    <t>4922 Transporte mixto.</t>
  </si>
  <si>
    <t>4923 Transporte de carga por carretera.</t>
  </si>
  <si>
    <t>4930 Transporte por tuberías.</t>
  </si>
  <si>
    <t>5011 Transporte de pasajeros marítimo y de cabotaje.</t>
  </si>
  <si>
    <t>5012 Transporte de carga marítimo y de cabotaje.</t>
  </si>
  <si>
    <t>5021 Transporte fluvial de pasajeros.</t>
  </si>
  <si>
    <t>5022 Transporte fluvial de carga.</t>
  </si>
  <si>
    <t>5111 Transporte aéreo nacional de pasajeros.</t>
  </si>
  <si>
    <t>5112 Transporte aéreo internacional de pasajeros.</t>
  </si>
  <si>
    <t>5121 Transporte aéreo nacional de carga.</t>
  </si>
  <si>
    <t>5122 Transporte aéreo internacional de carga.</t>
  </si>
  <si>
    <t>5210 Almacenamiento y depósito.</t>
  </si>
  <si>
    <t>5221 Actividades de estaciones, vías y servicios complementarios para el transporte terrestre.</t>
  </si>
  <si>
    <t>5222 Actividades de puertos y servicios complementarios para el transporte acuático.</t>
  </si>
  <si>
    <t>5223 Actividades de aeropuertos, servicios de navegación aérea y demás actividades conexas al transporte aéreo.</t>
  </si>
  <si>
    <t>5224 Manipulación de carga.</t>
  </si>
  <si>
    <t>5229 Otras actividades complementarias al transporte.</t>
  </si>
  <si>
    <t>5310 Actividades postales nacionales.</t>
  </si>
  <si>
    <t>5320 Actividades de mensajería.</t>
  </si>
  <si>
    <t>5511 Alojamiento en hoteles.</t>
  </si>
  <si>
    <t>5512 Alojamiento en apartahoteles.</t>
  </si>
  <si>
    <t>5513 Alojamiento en centros vacacionales.</t>
  </si>
  <si>
    <t>5514 Alojamiento rural.</t>
  </si>
  <si>
    <t>5519 Otros tipos de alojamientos para visitantes.</t>
  </si>
  <si>
    <t>5520 Actividades de zonas de camping y parques para vehículos recreacionales.</t>
  </si>
  <si>
    <t>5530 Servicio de estancia por horas</t>
  </si>
  <si>
    <t>5590 Otros tipos de alojamiento n.c.p.</t>
  </si>
  <si>
    <t>5611 Expendio a la mesa de comidas preparadas.</t>
  </si>
  <si>
    <t>5612 Expendio por autoservicio de comidas preparadas.</t>
  </si>
  <si>
    <t>5613 Expendio de comidas preparadas en cafeterías.</t>
  </si>
  <si>
    <t>5619 Otros tipos de expendio de comidas preparadas n.c.p.</t>
  </si>
  <si>
    <t>5621 Catering para eventos.</t>
  </si>
  <si>
    <t>5629 Actividades de otros servicios de comidas.</t>
  </si>
  <si>
    <t>5630 Expendio de bebidas alcohólicas para el consumo dentro del establecimiento.</t>
  </si>
  <si>
    <t>5811 Edición de libros.</t>
  </si>
  <si>
    <t>5812 Edición de directorios y listas de correo.</t>
  </si>
  <si>
    <t>5813 Edición de periódicos, revistas y otras publicaciones periódicas.</t>
  </si>
  <si>
    <t>5819 Otros trabajos de edición.</t>
  </si>
  <si>
    <t>5820 Edición de programas de informática (software).</t>
  </si>
  <si>
    <t>5911 Actividades de producción de películas cinematográficas, videos, programas, anuncios y comerciales de televisión.</t>
  </si>
  <si>
    <t>5912 Actividades de posproducción de películas cinematográficas, videos, programas, anuncios y comerciales de televisión.</t>
  </si>
  <si>
    <t>5913 Actividades de distribución de películas cinematográficas, videos, programas, anuncios y comerciales de televisión.</t>
  </si>
  <si>
    <t>5914 Actividades de exhibición de películas cinematográficas y videos.</t>
  </si>
  <si>
    <t>5920 Actividades de grabación de sonido y edición de música.</t>
  </si>
  <si>
    <t>6010 Actividades de programación y transmisión en el servicio de radiodifusión sonora.</t>
  </si>
  <si>
    <t>6020 Actividades de programación y transmisión de televisión.</t>
  </si>
  <si>
    <t>6110 Actividades de telecomunicaciones alámbricas.</t>
  </si>
  <si>
    <t>6120 Actividades de telecomunicaciones inalámbricas.</t>
  </si>
  <si>
    <t>6130 Actividades de telecomunicación satelital.</t>
  </si>
  <si>
    <t>6190 Otras actividades de telecomunicaciones.</t>
  </si>
  <si>
    <t>6201 Actividades de desarrollo de sistemas informáticos (planificación, análisis,diseño, programación, pruebas).</t>
  </si>
  <si>
    <t>6202 Actividades de consultoría informática y actividades de administración de instalaciones informáticas.</t>
  </si>
  <si>
    <t>6209 Otras actividades de tecnologías de información y actividades de servicios informáticos.</t>
  </si>
  <si>
    <t>6311 Procesamiento de datos, alojamiento (hosting) y actividades relacionadas.</t>
  </si>
  <si>
    <t>6312 Portales web.</t>
  </si>
  <si>
    <t>6391 Actividades de agencias de noticias.</t>
  </si>
  <si>
    <t>6399 Otras actividades de servicio de información n.c.p.</t>
  </si>
  <si>
    <t>6411 Banco Central.</t>
  </si>
  <si>
    <t>6412 Bancos comerciales.</t>
  </si>
  <si>
    <t>6421 Actividades de las corporaciones financieras.</t>
  </si>
  <si>
    <t>6422 Actividades de las compañías de financiamiento.</t>
  </si>
  <si>
    <t>6423 Banca de segundo piso.</t>
  </si>
  <si>
    <t>6424 Actividades de las cooperativas financieras.</t>
  </si>
  <si>
    <t>6431 Fideicomisos, fondos y entidades financieras similares.</t>
  </si>
  <si>
    <t>6432 Fondos de cesantías.</t>
  </si>
  <si>
    <t>6491 Leasing financiero (arrendamiento financiero).</t>
  </si>
  <si>
    <t>6492 Actividades financieras de fondos de empleados y otras formas asociativas del sector solidario.</t>
  </si>
  <si>
    <t>6493 Actividades de compra de cartera o factoring.</t>
  </si>
  <si>
    <t>6494 Otras actividades de distribución de fondos.</t>
  </si>
  <si>
    <t>6495 Instituciones especiales oficiales.</t>
  </si>
  <si>
    <t>6496 Capitalización.</t>
  </si>
  <si>
    <t>6499 Otras actividades de servicio financiero, excepto las de seguros y pensiones n.c.p.</t>
  </si>
  <si>
    <t>6511 Seguros generales.</t>
  </si>
  <si>
    <t>6512 Seguros de vida.</t>
  </si>
  <si>
    <t>6513 Reaseguros.</t>
  </si>
  <si>
    <t>6515 Seguros de Salud.</t>
  </si>
  <si>
    <t>6521 Servicios de seguros sociales de salud.</t>
  </si>
  <si>
    <t>6522 Servicios de seguros sociales de riesgos profesionales.</t>
  </si>
  <si>
    <t>6523 Servicios de seguros sociales en riesgos familia.</t>
  </si>
  <si>
    <t>6531 Régimen de prima media con prestación definida (RPM).</t>
  </si>
  <si>
    <t>6532 Régimen de ahorro con solidaridad (RAIS).</t>
  </si>
  <si>
    <t>6611 Administración de mercados financieros.</t>
  </si>
  <si>
    <t>6612 Corretaje de valores y de contratos de productos básicos.</t>
  </si>
  <si>
    <t>6613 Otras actividades relacionadas con el mercado de valores.</t>
  </si>
  <si>
    <t>6614 Actividades de las sociedades de intermediación cambiaria y de servicios financieros especiales.</t>
  </si>
  <si>
    <t>6615 Actividades de los profesionales de compra y venta de divisas.</t>
  </si>
  <si>
    <t>6619 Otras actividades auxiliares de las actividades de servicios financieros n.c.p.</t>
  </si>
  <si>
    <t>6621 Actividades de agentes y corredores de seguros</t>
  </si>
  <si>
    <t>6629 Evaluación de riesgos y daños, y otras actividades de servicios auxiliares</t>
  </si>
  <si>
    <t>6630 Actividades de administración de fondos.</t>
  </si>
  <si>
    <t>6810 Actividades inmobiliarias realizadas con bienes propios o arrendados.</t>
  </si>
  <si>
    <t>6820 Actividades inmobiliarias realizadas a cambio de una retribución o por contrata.</t>
  </si>
  <si>
    <t>6910 Actividades jurídicas.</t>
  </si>
  <si>
    <t>6920 Actividades de contabilidad, teneduría de libros, auditoría financiera y asesoría tributaria.</t>
  </si>
  <si>
    <t>7010 Actividades de administración empresarial.</t>
  </si>
  <si>
    <t>7020 Actividades de consultoría de gestión.</t>
  </si>
  <si>
    <t>7111 Actividades de arquitectura.</t>
  </si>
  <si>
    <t>7112 Actividades de ingeniería y otras actividades conexas de consultoría técnica.</t>
  </si>
  <si>
    <t>7120 Ensayos y análisis técnicos.</t>
  </si>
  <si>
    <t>7210 Investigaciones y desarrollo experimental en el campo de las ciencias naturales y la ingeniería.</t>
  </si>
  <si>
    <t>7220 Investigaciones y desarrollo experimental en el campo de las ciencias sociales y las humanidades.</t>
  </si>
  <si>
    <t>7310 Publicidad.</t>
  </si>
  <si>
    <t>7320 Estudios de mercado y realización de encuestas de opinión pública.</t>
  </si>
  <si>
    <t>7410 Actividades especializadas de diseño.</t>
  </si>
  <si>
    <t>7420 Actividades de fotografía.</t>
  </si>
  <si>
    <t>7490 Otras actividades profesionales, científicas y técnicas n.c.p.</t>
  </si>
  <si>
    <t>7500 Actividades veterinarias.</t>
  </si>
  <si>
    <t>7710 Alquiler y arrendamiento de vehículos automotores.</t>
  </si>
  <si>
    <t>7721 Alquiler y arrendamiento de equipo recreativo y deportivo.</t>
  </si>
  <si>
    <t>7722 Alquiler de videos y discos.</t>
  </si>
  <si>
    <t>7729 Alquiler y arrendamiento de otros efectos personales y enseres domésticos n.c.p.</t>
  </si>
  <si>
    <t>7730 Alquiler y arrendamiento de otros tipos de maquinaria, equipo y bienes tangibles n.c.p.</t>
  </si>
  <si>
    <t>7740 Arrendamiento de propiedad intelectual y productos similares, excepto obras protegidas por derecho de autor.</t>
  </si>
  <si>
    <t>7810 Actividades de agencias de gestión y colocación empleo.</t>
  </si>
  <si>
    <t>7820 Actividades de empresas de servicios temporales.</t>
  </si>
  <si>
    <t>7830 Otras actividades de provisión de talento humano.</t>
  </si>
  <si>
    <t>7911 Actividades de las agencias de viaje.</t>
  </si>
  <si>
    <t>7912 Actividades de operadores turísticos.</t>
  </si>
  <si>
    <t>7990 Otros servicios de reserva y actividades relacionadas.</t>
  </si>
  <si>
    <t>8010 Actividades de seguridad privada.</t>
  </si>
  <si>
    <t>8020 Actividades de servicios de sistemas de seguridad.</t>
  </si>
  <si>
    <t>8030 Actividades de detectives e investigadores privados.</t>
  </si>
  <si>
    <t>8110 Actividades combinadas de apoyo a instalaciones.</t>
  </si>
  <si>
    <t>8121 Limpieza general interior de edificios.</t>
  </si>
  <si>
    <t>8129 Otras actividades de limpieza de edificios e instalaciones industriales.</t>
  </si>
  <si>
    <t>8130 Actividades de paisajismo y servicios de mantenimiento conexos.</t>
  </si>
  <si>
    <t>8211 Actividades combinadas de servicios administrativos de oficina</t>
  </si>
  <si>
    <t>8219 Fotocopiado, preparación de documentos y otras actividades especializadas de apoyo a oficina.</t>
  </si>
  <si>
    <t>8220 Actividades de centros de llamadas (Call center).</t>
  </si>
  <si>
    <t>8230 Organización de convenciones y eventos comerciales.</t>
  </si>
  <si>
    <t>8291 Actividades de agencias de cobranza y oficinas de calificación crediticia.</t>
  </si>
  <si>
    <t>8292 Actividades de envase y empaque.</t>
  </si>
  <si>
    <t>8299 Otras actividades de servicio de apoyo a las empresas n.c.p.</t>
  </si>
  <si>
    <t>8411 Actividades legislativas de la administración pública.</t>
  </si>
  <si>
    <t>8412 Actividades ejecutivas de la administración pública.</t>
  </si>
  <si>
    <t>8413 Regulación de las actividades de organismos que prestan servicios de salud, educativos, culturales y otros servicios sociales, excepto servicios de seguridad social.</t>
  </si>
  <si>
    <t>8414 Actividades reguladoras y facilitadoras de la actividad económica.</t>
  </si>
  <si>
    <t>8415 Actividades de los órganos de control y otras instituciones.</t>
  </si>
  <si>
    <t>8421 Relaciones exteriores.</t>
  </si>
  <si>
    <t>8422 Actividades de defensa.</t>
  </si>
  <si>
    <t>8423 Orden público y actividades de seguridad.</t>
  </si>
  <si>
    <t>8424 Administración de justicia.</t>
  </si>
  <si>
    <t>8430 Actividades de planes de seguridad social de afiliación obligatoria.</t>
  </si>
  <si>
    <t>8511 Educación de la primera infancia.</t>
  </si>
  <si>
    <t>8512 Educación preescolar.</t>
  </si>
  <si>
    <t>8513 Educación básica primaria.</t>
  </si>
  <si>
    <t>8521 Educación básica secundaria.</t>
  </si>
  <si>
    <t>8522 Educación media académica.</t>
  </si>
  <si>
    <t>8523 Educación media técnica.</t>
  </si>
  <si>
    <t>8530 Establecimientos que combinan diferentes niveles de educación.</t>
  </si>
  <si>
    <t>8541 Educación técnica profesional.</t>
  </si>
  <si>
    <t>8542 Educación tecnológica.</t>
  </si>
  <si>
    <t>8543 Educación de instituciones universitarias o de escuelas tecnológicas.</t>
  </si>
  <si>
    <t>8544 Educación de universidades.</t>
  </si>
  <si>
    <t>8551 Formación para el trabajo.</t>
  </si>
  <si>
    <t>8552 Enseñanza deportiva y recreativa.</t>
  </si>
  <si>
    <t>8553 Enseñanza cultural.</t>
  </si>
  <si>
    <t>8559 Otros tipos de educación n.c.p.</t>
  </si>
  <si>
    <t>8560 Actividades de apoyo a la educación.</t>
  </si>
  <si>
    <t>8610 Actividades de hospitales y clínicas, con internación.</t>
  </si>
  <si>
    <t>8621 Actividades de la práctica médica, sin internación.</t>
  </si>
  <si>
    <t>8622 Actividades de la práctica odontológica.</t>
  </si>
  <si>
    <t>8691 Actividades de apoyo diagnóstico.</t>
  </si>
  <si>
    <t>8692 Actividades de apoyo terapéutico.</t>
  </si>
  <si>
    <t>8699 Otras actividades de atención de la salud humana.</t>
  </si>
  <si>
    <t>8710 Actividades de atención residencial medicalizada de tipo general.</t>
  </si>
  <si>
    <t>8720 Actividades de atención residencial, para el cuidado de pacientes con retardo mental, enfermedad mental y consumo de sustancias psicoactivas.</t>
  </si>
  <si>
    <t>8730 Actividades de atención en instituciones para el cuidado de personas mayores y/o discapacitadas.</t>
  </si>
  <si>
    <t>8790 Otras actividades de atención en instituciones con alojamiento</t>
  </si>
  <si>
    <t>8810 Actividades de asistencia social sin alojamiento para personas mayores y discapacitadas.</t>
  </si>
  <si>
    <t>8891 Actividades de guarderias para niños y niñas.</t>
  </si>
  <si>
    <t>8899 Otras actividades de asistencia social n.c.p.</t>
  </si>
  <si>
    <t>9001 Creación literaria.</t>
  </si>
  <si>
    <t>9002 Creación musical.</t>
  </si>
  <si>
    <t>9003 Creación teatral.</t>
  </si>
  <si>
    <t>9004 Creación audiovisual.</t>
  </si>
  <si>
    <t>9005 Artes plásticas y visuales.</t>
  </si>
  <si>
    <t>9006 Actividades teatrales.</t>
  </si>
  <si>
    <t>9007 Actividades de espectáculos musicales en vivo.</t>
  </si>
  <si>
    <t>9008 Otras actividades de espectáculos en vivo n.c.p..</t>
  </si>
  <si>
    <t>9101 Actividades de bibliotecas y archivos.</t>
  </si>
  <si>
    <t>9102 Actividades y funcionamiento de museos, conservación de edificios y sitios históricos.</t>
  </si>
  <si>
    <t>9103 Actividades de jardines botánicos, zoológicos y reservas naturales.</t>
  </si>
  <si>
    <t>9200 Actividades de juegos de azar y apuestas.</t>
  </si>
  <si>
    <t>9311 Gestión de instalaciones deportivas.</t>
  </si>
  <si>
    <t>9312 Actividades de clubes deportivos.</t>
  </si>
  <si>
    <t>9319 Otras actividades deportivas.</t>
  </si>
  <si>
    <t>9321 Actividades de parques de atracciones y parques temáticos.</t>
  </si>
  <si>
    <t>9329 Otras actividades recreativas y de esparcimiento n.c.p.</t>
  </si>
  <si>
    <t>9411 Actividades de asociaciones empresariales y de empleadores</t>
  </si>
  <si>
    <t>9412 Actividades de asociaciones profesionales</t>
  </si>
  <si>
    <t>9420 Actividades de sindicatos de empleados.</t>
  </si>
  <si>
    <t>9491 Actividades de asociaciones religiosas.</t>
  </si>
  <si>
    <t>9492 Actividades de asociaciones políticas.</t>
  </si>
  <si>
    <t>9499 Actividades de otras asociaciones n.c.p.</t>
  </si>
  <si>
    <t>9511 Mantenimiento y reparación de computadores y de equipo periférico.</t>
  </si>
  <si>
    <t>9512 Mantenimiento y reparación de equipos de comunicación.</t>
  </si>
  <si>
    <t>9521 Mantenimiento y reparación de aparatos electrónicos de consumo.</t>
  </si>
  <si>
    <t>9522 Mantenimiento y reparación de aparatos y equipos domésticos y de jardinería.</t>
  </si>
  <si>
    <t>9523 Reparación de calzado y artículos de cuero.</t>
  </si>
  <si>
    <t>9524 Reparación de muebles y accesorios para el hogar.</t>
  </si>
  <si>
    <t>9529 Mantenimiento y reparación de otros efectos personales y enseres domésticos.</t>
  </si>
  <si>
    <t>9601 Lavado y limpieza, incluso la limpieza en seco, de productos textiles y de piel.</t>
  </si>
  <si>
    <t>9602 Peluquería y otros tratamientos de belleza.</t>
  </si>
  <si>
    <t>9603 Pompas fúnebres y actividades relacionadas.</t>
  </si>
  <si>
    <t>9609 Otras actividades de servicios personales n.c.p.</t>
  </si>
  <si>
    <t>9700 Actividades de los hogares individuales como empleadores de personal doméstico.</t>
  </si>
  <si>
    <t>9810 Actividades no diferenciadas de los hogares individuales como productores de bienes para uso propio.</t>
  </si>
  <si>
    <t>9820 Actividades no diferenciadas de los hogares individuales como productores de servicios para uso propio.</t>
  </si>
  <si>
    <t>9900 Actividades de organizaciones y entidades extraterritoriales.</t>
  </si>
  <si>
    <t>0010 Asalariados</t>
  </si>
  <si>
    <t>0020 Pensionados.</t>
  </si>
  <si>
    <t>0081 Personas Naturales y sucesiones iliquidas sin Actividad Económica</t>
  </si>
  <si>
    <t>0082 Personas Naturales Subsidiadas por Terceros</t>
  </si>
  <si>
    <t>0090 Rentistas de Capital, solo para personas naturales y sucesiones iliquidas.</t>
  </si>
  <si>
    <r>
      <rPr>
        <b/>
        <sz val="16"/>
        <rFont val="Arial"/>
        <family val="2"/>
      </rPr>
      <t>C</t>
    </r>
    <r>
      <rPr>
        <sz val="16"/>
        <rFont val="Arial"/>
        <family val="2"/>
      </rPr>
      <t xml:space="preserve">lasificación </t>
    </r>
    <r>
      <rPr>
        <b/>
        <sz val="16"/>
        <rFont val="Arial"/>
        <family val="2"/>
      </rPr>
      <t>I</t>
    </r>
    <r>
      <rPr>
        <sz val="16"/>
        <rFont val="Arial"/>
        <family val="2"/>
      </rPr>
      <t xml:space="preserve">ndustrial </t>
    </r>
    <r>
      <rPr>
        <b/>
        <sz val="16"/>
        <rFont val="Arial"/>
        <family val="2"/>
      </rPr>
      <t>I</t>
    </r>
    <r>
      <rPr>
        <sz val="16"/>
        <rFont val="Arial"/>
        <family val="2"/>
      </rPr>
      <t xml:space="preserve">nternacional </t>
    </r>
    <r>
      <rPr>
        <b/>
        <sz val="16"/>
        <rFont val="Arial"/>
        <family val="2"/>
      </rPr>
      <t>U</t>
    </r>
    <r>
      <rPr>
        <sz val="16"/>
        <rFont val="Arial"/>
        <family val="2"/>
      </rPr>
      <t>niforme</t>
    </r>
  </si>
  <si>
    <t>Declaración y PAGO segunda cuota</t>
  </si>
  <si>
    <t>Pago Tercera cuota</t>
  </si>
  <si>
    <t>Declaración y pago primera cuota</t>
  </si>
  <si>
    <t>Pago Segunda Cuota</t>
  </si>
  <si>
    <t xml:space="preserve"> 01 - 02</t>
  </si>
  <si>
    <t xml:space="preserve"> 03 - 04</t>
  </si>
  <si>
    <t xml:space="preserve"> 05 - 06</t>
  </si>
  <si>
    <t xml:space="preserve"> 07 - 08</t>
  </si>
  <si>
    <t xml:space="preserve"> 09 - 10</t>
  </si>
  <si>
    <t xml:space="preserve"> 11 - 12</t>
  </si>
  <si>
    <t xml:space="preserve"> 13 - 14</t>
  </si>
  <si>
    <t xml:space="preserve"> 15 - 16</t>
  </si>
  <si>
    <t xml:space="preserve"> 17 - 18</t>
  </si>
  <si>
    <t xml:space="preserve"> 19 - 20</t>
  </si>
  <si>
    <t xml:space="preserve"> 21 - 22</t>
  </si>
  <si>
    <t xml:space="preserve"> 23 - 24</t>
  </si>
  <si>
    <t xml:space="preserve"> 25 - 26</t>
  </si>
  <si>
    <t xml:space="preserve"> 27 - 28</t>
  </si>
  <si>
    <t xml:space="preserve"> 29 - 30</t>
  </si>
  <si>
    <t xml:space="preserve"> 31 - 32</t>
  </si>
  <si>
    <t xml:space="preserve"> 33 - 34</t>
  </si>
  <si>
    <t xml:space="preserve"> 35 - 36 </t>
  </si>
  <si>
    <t xml:space="preserve"> 37 - 38</t>
  </si>
  <si>
    <t xml:space="preserve"> 39 - 40 </t>
  </si>
  <si>
    <t xml:space="preserve"> 41 - 42</t>
  </si>
  <si>
    <t xml:space="preserve"> 43 - 44</t>
  </si>
  <si>
    <t xml:space="preserve"> 45 - 46</t>
  </si>
  <si>
    <t xml:space="preserve"> 47 - 48</t>
  </si>
  <si>
    <t xml:space="preserve"> 49 - 50</t>
  </si>
  <si>
    <t xml:space="preserve"> 51 - 52</t>
  </si>
  <si>
    <t xml:space="preserve"> 53 - 54</t>
  </si>
  <si>
    <t xml:space="preserve"> 55 - 56</t>
  </si>
  <si>
    <t xml:space="preserve"> 57 - 58</t>
  </si>
  <si>
    <t xml:space="preserve"> 59 - 60</t>
  </si>
  <si>
    <t xml:space="preserve"> 61 - 62</t>
  </si>
  <si>
    <t xml:space="preserve"> 63 - 34</t>
  </si>
  <si>
    <t xml:space="preserve"> 65 - 66</t>
  </si>
  <si>
    <t xml:space="preserve"> 67 - 68</t>
  </si>
  <si>
    <t xml:space="preserve"> 69 - 70</t>
  </si>
  <si>
    <t xml:space="preserve"> 71 - 72</t>
  </si>
  <si>
    <t xml:space="preserve"> 73 - 74</t>
  </si>
  <si>
    <t xml:space="preserve"> 75 - 76</t>
  </si>
  <si>
    <t xml:space="preserve"> 77 - 78</t>
  </si>
  <si>
    <t xml:space="preserve"> 79 - 80</t>
  </si>
  <si>
    <t xml:space="preserve"> 81 - 82</t>
  </si>
  <si>
    <t xml:space="preserve"> 83 - 84</t>
  </si>
  <si>
    <t xml:space="preserve"> 85 - 86</t>
  </si>
  <si>
    <t xml:space="preserve"> 87 - 88</t>
  </si>
  <si>
    <t xml:space="preserve"> 89 - 90</t>
  </si>
  <si>
    <t xml:space="preserve"> 91 - 92</t>
  </si>
  <si>
    <t xml:space="preserve"> 93 - 94</t>
  </si>
  <si>
    <t xml:space="preserve"> 95 - 96</t>
  </si>
  <si>
    <t xml:space="preserve"> 97 - 98</t>
  </si>
  <si>
    <t xml:space="preserve"> 99 - 00</t>
  </si>
  <si>
    <t>Declaración de Renta y Complementarios para personas jurídicas y asimiladas y Personas Naturales y Asimiladas no Residentes y Sucesiones ilíquidas de Causantes no Residentes, ó de ingresos y patrimonio para entidades obligadas a declarar.</t>
  </si>
  <si>
    <t>49+50+51+52+53+54+55+56</t>
  </si>
  <si>
    <t>Aumentos NIIF - Ajustes o mediciones</t>
  </si>
  <si>
    <t>Disminuciones NIIF - Ajustes o reversiones</t>
  </si>
  <si>
    <t>Total Ingresos Netos Contables - Integral</t>
  </si>
  <si>
    <t>Ventas de Activos fijos + 2 años</t>
  </si>
  <si>
    <t>Venta Titulos valores + 2 años</t>
  </si>
  <si>
    <t>Premios, Rifas y similares</t>
  </si>
  <si>
    <t>Herencias, legados y Donaciones</t>
  </si>
  <si>
    <t>AJUSTES NIIF</t>
  </si>
  <si>
    <t>Reavaluos y ajustes por Vr de mercado</t>
  </si>
  <si>
    <t>Deterioros y perdidas de valor</t>
  </si>
  <si>
    <t>Reavaluos y ajustes por Vr Presente</t>
  </si>
  <si>
    <t>Efectos NIIF +</t>
  </si>
  <si>
    <t>Efectos NIIF -</t>
  </si>
  <si>
    <t>Dividendos y/o participaciones distribuidos  por entidades no residente en Colombia a una CHC y prima en colocación de acciones</t>
  </si>
  <si>
    <t>Dividendos y/o participaciones gravadas a la tarifa general provenientes de sociedades y entidades extranjeras o de sociedades nacionales</t>
  </si>
  <si>
    <t>Dividendos y/o participaciones gravadas recibidas por personas naturales sin residencia fiscal (año 2017 y siguientes)</t>
  </si>
  <si>
    <t>Dividendos y/o participaciones gravados a la tarifa general (EP y sociedades extranjeras - utilidades generadas a partir del año 2017)</t>
  </si>
  <si>
    <t>Dividendos y participaciones provenientes de proyectos calificados como megainversión gravadas al 27%</t>
  </si>
  <si>
    <t>AJUSTES</t>
  </si>
  <si>
    <t xml:space="preserve">A J U S T E S </t>
  </si>
  <si>
    <t>AJUSTES DEL ACTIVO</t>
  </si>
  <si>
    <t>Aj Crédito</t>
  </si>
  <si>
    <t>Aj Débito</t>
  </si>
  <si>
    <t>Saldo de Balance</t>
  </si>
  <si>
    <t>C U E N T A</t>
  </si>
  <si>
    <t>SALDO FISCAL AJUSTADO</t>
  </si>
  <si>
    <t>$</t>
  </si>
  <si>
    <t>AJUSTES DEL PASIVO</t>
  </si>
  <si>
    <t>AJUSTES DEL PATRIMONIO</t>
  </si>
  <si>
    <t>AJUSTES DE INGRESOS</t>
  </si>
  <si>
    <t>AJUSTES DE GASTOS</t>
  </si>
  <si>
    <t>AJUSTES DE COSTOS</t>
  </si>
  <si>
    <t>Costo por ganancias ocasionales</t>
  </si>
  <si>
    <t>Impto sobre las  Rentas Liq Gravables</t>
  </si>
  <si>
    <t>De dividendos y/o participaciones gravadas a la tarifa del 33%</t>
  </si>
  <si>
    <t>De dividendos y/o participaciones gravadas a la tarifa del 27%</t>
  </si>
  <si>
    <t>Crédito fiscal ( artículo 256-1 E.T.)</t>
  </si>
  <si>
    <t>Anticipo renta para el año gravable siguiente</t>
  </si>
  <si>
    <t>Si</t>
  </si>
  <si>
    <t>No</t>
  </si>
  <si>
    <t>VERIFICACION BENEFICIO DE AUDITORIA</t>
  </si>
  <si>
    <t>Incremento en Pesos</t>
  </si>
  <si>
    <t>Incremento en Porcentaje</t>
  </si>
  <si>
    <t>Pagó el impuesto en plazos fijados?</t>
  </si>
  <si>
    <t>Goza de otros beneficios tributarios?</t>
  </si>
  <si>
    <t>Todas sus retenciones estan verificadas?</t>
  </si>
  <si>
    <t>Presentó la declaración oportunamente?</t>
  </si>
  <si>
    <t>Declaración de Renta y Complementarios para Personas Jurídicas y Asimiladas y  Personas Naturales y Asimiladas no Residentes y Sucesiones Iliquidas de Causantes no Residentes, o de ingresos y patrimonio para entidades obligadas a declarar</t>
  </si>
  <si>
    <t>12. Cod dirección seccional</t>
  </si>
  <si>
    <t>24. Código actividad principal</t>
  </si>
  <si>
    <t>25.Cod</t>
  </si>
  <si>
    <t>26. No. Formulario anterior</t>
  </si>
  <si>
    <t>29. Fracción año gravable siguiente (marque x)</t>
  </si>
  <si>
    <t>30. Renuncio a pertenecer al Regimen Tributario Especial</t>
  </si>
  <si>
    <t>31. Vinculado al pago de obras por impuestos</t>
  </si>
  <si>
    <t>33. Total costos y gastos de nomina</t>
  </si>
  <si>
    <t>34. Aportes al sistema de seguridad social</t>
  </si>
  <si>
    <t>35. Aportes al SENA, ICBF, cajas de compensacion</t>
  </si>
  <si>
    <t>Retenciones ICA</t>
  </si>
  <si>
    <t>No Deducibles</t>
  </si>
  <si>
    <t>Impuesto de renta</t>
  </si>
  <si>
    <t>Materiales</t>
  </si>
  <si>
    <t>Costos indirectos</t>
  </si>
  <si>
    <t>Retenciones no certificadas</t>
  </si>
  <si>
    <t>Servicios aplicaciones</t>
  </si>
  <si>
    <t>Servicios publicos</t>
  </si>
  <si>
    <t>Combustibles</t>
  </si>
  <si>
    <t>Papeleria y otros</t>
  </si>
  <si>
    <t>Ventas Nacionales</t>
  </si>
  <si>
    <t>Serviios</t>
  </si>
  <si>
    <t>Dividendos y/o participaciones gravadas al 20% ART 245 y 246 E.T.</t>
  </si>
  <si>
    <t>Puntos adicionales a la tarifa del impuesto de renta</t>
  </si>
  <si>
    <t>De dividendos y/o participaciones gravadas a la tarifa del 10% año 2022 y al 20% año 2023 y sgtes.</t>
  </si>
  <si>
    <t>De dividendos y/o participaciones gravadas a la tarifa del art 240 del E.T. (R.55)</t>
  </si>
  <si>
    <t>De dividendos y/o participaciones gravadas a la tarifa del art 240 del E.T. (R.53)</t>
  </si>
  <si>
    <t>Valor a Adicionar (VAA)</t>
  </si>
  <si>
    <t>Impuesto Neto de Renta (sin impuesto adicionado)</t>
  </si>
  <si>
    <t>Impuesto Neto de Renta (con impuesto adicionado)</t>
  </si>
  <si>
    <t>si</t>
  </si>
  <si>
    <t>Anticipo puntos adicionales año gravable anterior</t>
  </si>
  <si>
    <t>Anticipo puntos adicionales año gravable siguiente</t>
  </si>
  <si>
    <t>Aporte voluntario (Art. 244-1 E.T.</t>
  </si>
  <si>
    <r>
      <t>Usted puede diligenciar las celdas desprotegidas en cada hoja de acuerdo a sus intereses. Si se desplaza con la tecla "</t>
    </r>
    <r>
      <rPr>
        <b/>
        <sz val="12"/>
        <color rgb="FFC00000"/>
        <rFont val="Arial"/>
        <family val="2"/>
      </rPr>
      <t>flecha derecha</t>
    </r>
    <r>
      <rPr>
        <b/>
        <sz val="12"/>
        <rFont val="Arial"/>
        <family val="2"/>
      </rPr>
      <t>" las ubicará facilmente.</t>
    </r>
  </si>
  <si>
    <t>En la pestaña de anexo del Contador Usted debe diligenciar solo las celdas de fondo amarillo.</t>
  </si>
  <si>
    <t>Recuerde que es una HERRAMIENTA gratuita de ayuda y por tanto le recomiendo verificar que los datos queden correctamente clasificados.</t>
  </si>
  <si>
    <t>Impuesto sobre las rentas liquidas gravables</t>
  </si>
  <si>
    <t>Impuesto a adicionar (IA)</t>
  </si>
  <si>
    <t>L i q u i d a c i ó n     p r i v a d a</t>
  </si>
  <si>
    <t>Vrs Netos Recibidos</t>
  </si>
  <si>
    <t>DEBE CUMPLIR REQUISITOS FORMALES + PORCENTAJE DE INCREMENTO DEL 35% O DEL 20%</t>
  </si>
  <si>
    <t>B  O  R  R  A  D  O  R</t>
  </si>
  <si>
    <t xml:space="preserve"> Último dígito</t>
  </si>
  <si>
    <t>Último dígito</t>
  </si>
  <si>
    <t>TOTAL PATRIMONIO BRUTO</t>
  </si>
  <si>
    <t>Capital de Persona Natural NO Residente</t>
  </si>
  <si>
    <t>FÓRMULA =</t>
  </si>
  <si>
    <t>VAA = (DE + RE + INCRNGO)  * TRPJ + DT - 3%RLO</t>
  </si>
  <si>
    <t>VVA</t>
  </si>
  <si>
    <t xml:space="preserve"> =</t>
  </si>
  <si>
    <t>Corresponde al valor a adicionar</t>
  </si>
  <si>
    <t>DE</t>
  </si>
  <si>
    <t>Deducciones Especiales sujetas al límite previsto</t>
  </si>
  <si>
    <t>RE</t>
  </si>
  <si>
    <t xml:space="preserve"> = </t>
  </si>
  <si>
    <t>Rentas exentas sujetas al límite previsto</t>
  </si>
  <si>
    <t>INCRNGO</t>
  </si>
  <si>
    <t>Ingresos no constitutivos de renta ni ganancias ocacionales sujetos al límite previsto</t>
  </si>
  <si>
    <t>TRPJ</t>
  </si>
  <si>
    <t>Tarifa del impuesto sobre la renta aplicable</t>
  </si>
  <si>
    <t>DT</t>
  </si>
  <si>
    <t>Descuentos tributarios sujetos al límite previsto</t>
  </si>
  <si>
    <t>RLO</t>
  </si>
  <si>
    <t>Renta líquida ordinaria anual del contribuyente, calculada antes de detraer las deducciones especiales sujetas al límite.</t>
  </si>
  <si>
    <t>Art.107-2 ET</t>
  </si>
  <si>
    <t>a. Los pagos destinados a programas de becas de estudios totales o parciales y de créditos condonables para educación, establecidos por las personas jurídicas en beneficio de sus empleados o de los miembros del núcleo familiar del trabajador;</t>
  </si>
  <si>
    <t>b. Los pagos a inversiones dirigidos a programas o centros de atención, estimulación y desarrollo integral y/o de educación inicial, para niños y niñas menores de siete años, establecidos por las empresas exclusivamente para los hijos de sus empleados;</t>
  </si>
  <si>
    <t>c. Los aportes que realicen las empresas para instituciones de educación básica- primaria y secundaria y media reconocidas por el Ministerio de Educación, y las de educación técnica, tecnológica y de educación superior que cumplan con los requisitos establecidos por el Ministerio de Educación, y que se justifican por beneficiar a las comunidades y zonas de influencia donde se realiza la actividad productiva o comercial de la persona jurídica.</t>
  </si>
  <si>
    <r>
      <t>Artículo 124.</t>
    </r>
    <r>
      <rPr>
        <sz val="10"/>
        <color rgb="FF000000"/>
        <rFont val="Arial"/>
        <family val="2"/>
      </rPr>
      <t> Las personas naturales y jurídicas que financien los estudios de sus trabajadores en instituciones de Educación Superior, para efectos tributarios podrán deducir dicho monto de sus costos de operación. </t>
    </r>
  </si>
  <si>
    <t>Ley 30 de 1992</t>
  </si>
  <si>
    <t>Para tener derecho a este beneficio, las personas interesadas deberán presentar para aprobación del Ministerio de Cultura, un proyecto de adecuación del respectivo inmueble.</t>
  </si>
  <si>
    <r>
      <rPr>
        <b/>
        <sz val="10"/>
        <rFont val="Arial"/>
        <family val="2"/>
      </rPr>
      <t>ARTÍCULO 56</t>
    </r>
    <r>
      <rPr>
        <sz val="10"/>
        <rFont val="Arial"/>
        <family val="2"/>
      </rPr>
      <t>.- Estímulos al patrimonio cultural de la Nación. Adicionado por el Artículo 14 de la Ley 1185 de 2008. Los propietarios de bienes muebles e inmuebles de interés cultural podrán deducir la totalidad de los gastos en que incurran para el mantenimiento y conservación de estos bienes, aunque no guarden relación de causalidad con la actividad productora de renta.</t>
    </r>
  </si>
  <si>
    <t>Ley 397 de 1997</t>
  </si>
  <si>
    <t>Las utilidades derivadas de estas acciones no serán sujetas a impuesto dentro de los 5 años en que sean transferidas al trabajador y este conserve su titularidad, ni harán parte de la base para liquidar cualquier otro impuesto.</t>
  </si>
  <si>
    <t>El Gobierno definirá los términos y condiciones en que las acciones deben permanecer en cabeza de los trabajadores, siendo condición para ser beneficiario el no devengar más de 200 UVT legales mensuales al momento en que se concrete la participacion. Sera condición del proceso el que se respete el principio de igualdad en cuánto a las oportunidades y condiciones en que se proyecte la operacion frente a los trabajadores.</t>
  </si>
  <si>
    <t>Ley 789 de 2002</t>
  </si>
  <si>
    <r>
      <rPr>
        <b/>
        <sz val="10"/>
        <rFont val="Arial"/>
        <family val="2"/>
      </rPr>
      <t>ARTÍCULO 44</t>
    </r>
    <r>
      <rPr>
        <sz val="10"/>
        <rFont val="Arial"/>
        <family val="2"/>
      </rPr>
      <t>. Estímulos para el proceso de capitalizacion. Las empresas podrán definir un régimen de estímulos a través de los cuáles los trabajadores puedan participar del capital de las empresas. Para estos efectos, las utilidades que sean repartidas a través de acciones, no serán gravadas con el impuesto a la renta al empleador, hasta el equivalente del 10% de la utilidad generada.</t>
    </r>
  </si>
  <si>
    <t>Ley 1257 de 2008</t>
  </si>
  <si>
    <r>
      <rPr>
        <b/>
        <sz val="10"/>
        <rFont val="Arial"/>
        <family val="2"/>
      </rPr>
      <t>Artículo 23</t>
    </r>
    <r>
      <rPr>
        <sz val="10"/>
        <rFont val="Arial"/>
        <family val="2"/>
      </rPr>
      <t>. Reglamentado por el Decreto Nacional 2733 de 2012. Los empleadores que ocupen trabajadoras mujeres víctimas de la violencia comprobada, y que estén obligados a presentar declaración de renta y complementarios, tienen derecho a deducir de la renta el 200% del valor de los salarios y prestaciones sociales pagados durante el año o período gravable, desde que exista la relación laboral, y hasta por un periodo de tres años.</t>
    </r>
  </si>
  <si>
    <r>
      <rPr>
        <b/>
        <sz val="10"/>
        <rFont val="Arial"/>
        <family val="2"/>
      </rPr>
      <t>ARTÍCULO  4º</t>
    </r>
    <r>
      <rPr>
        <sz val="10"/>
        <rFont val="Arial"/>
        <family val="2"/>
      </rPr>
      <t>. Deducción por inversiones. Las inversiones que se realicen en infraestructura de proyectos para escenarios habilitados o en infraestructura de escenarios habilitados existentes, destinados específicamente a la realización de espectáculos públicos de las artes escénicas serán deducibles del impuesto sobre la renta en un 100%.</t>
    </r>
  </si>
  <si>
    <t>Ley 1493 de 2011</t>
  </si>
  <si>
    <t>Para efectos de la fórmula prevista en el presente artículo únicamente estarán sujetos al límite los ingresos·no constitutivos de renta ni ganancia ocasional, deducciones especiales rentas exentas y descuentos tributarios establecidos en los artículos 107-2, 255, 257-1 del Estatuto Tributario, 124 de la Ley 30 de 1992, 56 de la Ley 397 de 1997, 44 de la Ley 789 de 2002, 23 de la Ley 1257 de 2008 y 4 de la Ley 1493 de 2011. Los ingresos no constitutivos de renta ni ganancia ocasional, deducciones especiales, rentas exentas y descuentos tributarios que no se encuentren señalados en el presente artículo; no estarán sujetos al límite;</t>
  </si>
  <si>
    <t xml:space="preserve">VAA = </t>
  </si>
  <si>
    <t>INRNGO</t>
  </si>
  <si>
    <t>Deducciones Especiales</t>
  </si>
  <si>
    <t>Rena Líquida Ordinaria</t>
  </si>
  <si>
    <t>Tasa de Tributación</t>
  </si>
  <si>
    <t>Tasa Limitante</t>
  </si>
  <si>
    <t>NOTA: Si valor igual o menor a CERO no se adiciona.</t>
  </si>
  <si>
    <t>Por…</t>
  </si>
  <si>
    <r>
      <t xml:space="preserve">ANEXO CALCULO </t>
    </r>
    <r>
      <rPr>
        <b/>
        <u/>
        <sz val="18"/>
        <color rgb="FF0070C0"/>
        <rFont val="Arial"/>
        <family val="2"/>
      </rPr>
      <t>"VALOR A ADICIONAR"</t>
    </r>
    <r>
      <rPr>
        <b/>
        <u/>
        <sz val="18"/>
        <color rgb="FFFF0000"/>
        <rFont val="Arial"/>
        <family val="2"/>
      </rPr>
      <t xml:space="preserve"> RENGLON 92 DECLARACIÓN FORMULARIO 110</t>
    </r>
  </si>
  <si>
    <r>
      <t xml:space="preserve">ANEXO CALCULO </t>
    </r>
    <r>
      <rPr>
        <b/>
        <u/>
        <sz val="18"/>
        <color rgb="FF0070C0"/>
        <rFont val="Arial"/>
        <family val="2"/>
      </rPr>
      <t>"IMPUESTO A ADICIONAR"</t>
    </r>
    <r>
      <rPr>
        <b/>
        <u/>
        <sz val="18"/>
        <color rgb="FFFF0000"/>
        <rFont val="Arial"/>
        <family val="2"/>
      </rPr>
      <t xml:space="preserve"> RENGLON 95 DECLARACIÓN FORMULARIO 110</t>
    </r>
  </si>
  <si>
    <t>ID</t>
  </si>
  <si>
    <t>Impuesto Depurado</t>
  </si>
  <si>
    <t>INR</t>
  </si>
  <si>
    <t>Impuesto Neto de Renta</t>
  </si>
  <si>
    <t>DTC</t>
  </si>
  <si>
    <t>Descuentos o Créditos Tributarios</t>
  </si>
  <si>
    <t>IRP</t>
  </si>
  <si>
    <t>Impuesto sobre Rentas Pasivas</t>
  </si>
  <si>
    <t>ID = INR + DTC - IRP</t>
  </si>
  <si>
    <t>UD</t>
  </si>
  <si>
    <t>Utilidad Depurada</t>
  </si>
  <si>
    <t>UC</t>
  </si>
  <si>
    <t>Utilidad Contable</t>
  </si>
  <si>
    <t>DPARL</t>
  </si>
  <si>
    <t>Diferencias permanentes consagradas en la ley y que aumentan la renta líquida</t>
  </si>
  <si>
    <t>Ingreso no constitutivo de renta ni ganancia ocasional</t>
  </si>
  <si>
    <t>VIMPP</t>
  </si>
  <si>
    <t>Valor ingreso método de participación patrimonial del respectivo año gravable</t>
  </si>
  <si>
    <t>VNGO</t>
  </si>
  <si>
    <t>Valor neto de ingresos por ganancia ocasional que afectan la utilidad contable o financiera</t>
  </si>
  <si>
    <t>C</t>
  </si>
  <si>
    <t>Compensación por pérdidas fiscales o excesos de renta presuntiva</t>
  </si>
  <si>
    <t>UD = UC + DPARL - INCRNGO - VIMPP - NVGO - RE - C</t>
  </si>
  <si>
    <t>TTD</t>
  </si>
  <si>
    <t>Tasa de Tributación Depurada</t>
  </si>
  <si>
    <t>IA</t>
  </si>
  <si>
    <t>Impuesto a Adicionar</t>
  </si>
  <si>
    <t>Si TTD es menor al 15% habrá que adicionar</t>
  </si>
  <si>
    <t>IA = (UD * 15%) - ID</t>
  </si>
  <si>
    <t>Vr Fiscal</t>
  </si>
  <si>
    <t>Valor Fiscal:</t>
  </si>
  <si>
    <t>Vr Impto Exigible por Obras x Imptos Modalidad de Pago 1</t>
  </si>
  <si>
    <t>Vr Impto Exigible por Obras x Imptos Modalidad de Pago 2</t>
  </si>
  <si>
    <t xml:space="preserve">  </t>
  </si>
  <si>
    <t>Anexo de Retenciones a Favor</t>
  </si>
  <si>
    <t>Valor inversion obras por impuestos hasta del 50% del valor de la casilla 99 (Modalidad de pago 1)</t>
  </si>
  <si>
    <t>Impuesto Neto de Renta año 2024</t>
  </si>
  <si>
    <t>Las declaraciones deben llevar la firma de CONTADOR PUBLICO cuando este obligado a llevar libros de contabilidad  y cuyo patrimonio bruto en el último día del año o los ingresos brutos del año r sean superior a 100,000 UVT = $ 4.241.200,000</t>
  </si>
  <si>
    <t>FORMATO:  FOR110DR2025</t>
  </si>
  <si>
    <t>Entregamos esta herramienta deseando le sea útil en la elaboración de su declaración de renta año gravable 2025, de persona jurídica o sus asimiladas o persona natural no residente en Colombia.</t>
  </si>
  <si>
    <t>Cualquier inquietud o sugerencia será atendida en nuestro whatsApp 310 503 00 50 o en nuestro correo octpereira@hotmail.com</t>
  </si>
  <si>
    <t>Impuesto Neto de Renta año 2025</t>
  </si>
  <si>
    <t>Su impuesto Neto de Renta año anterior  es mayo o igual a  71 UVT ?</t>
  </si>
  <si>
    <t>Visite nuestro Blog: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</si>
</sst>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 #,##0.00_-;\-&quot;$&quot;\ * #,##0.00_-;_-&quot;$&quot;\ * &quot;-&quot;??_-;_-@_-"/>
    <numFmt numFmtId="164" formatCode="_-* #,##0.00\ _€_-;\-* #,##0.00\ _€_-;_-* &quot;-&quot;??\ _€_-;_-@_-"/>
    <numFmt numFmtId="165" formatCode="#,##0_ ;[Red]\-#,##0\ "/>
    <numFmt numFmtId="166" formatCode="dd\-mmm\-yyyy"/>
    <numFmt numFmtId="167" formatCode="0.0%"/>
    <numFmt numFmtId="168" formatCode="0.000%"/>
    <numFmt numFmtId="169" formatCode="ddd\-dd\-mmm\-yy"/>
    <numFmt numFmtId="170" formatCode="0_);[Red]\(0\)"/>
    <numFmt numFmtId="171" formatCode="_-&quot;$&quot;\ * #,##0_-;\-&quot;$&quot;\ * #,##0_-;_-&quot;$&quot;\ * &quot;-&quot;??_-;_-@_-"/>
    <numFmt numFmtId="172" formatCode="_-* #,##0\ _€_-;\-* #,##0\ _€_-;_-* &quot;-&quot;??\ _€_-;_-@_-"/>
    <numFmt numFmtId="173" formatCode="#,##0.00_ ;[Red]\-#,##0.00\ "/>
    <numFmt numFmtId="174" formatCode="#,##0_ ;\-#,##0\ "/>
  </numFmts>
  <fonts count="131" x14ac:knownFonts="1">
    <font>
      <sz val="10"/>
      <name val="Arial"/>
    </font>
    <font>
      <b/>
      <sz val="10"/>
      <name val="Arial"/>
      <family val="2"/>
    </font>
    <font>
      <sz val="10"/>
      <name val="Arial"/>
      <family val="2"/>
    </font>
    <font>
      <sz val="9"/>
      <color indexed="81"/>
      <name val="Tahoma"/>
      <family val="2"/>
    </font>
    <font>
      <b/>
      <i/>
      <sz val="9"/>
      <color indexed="12"/>
      <name val="Tahoma"/>
      <family val="2"/>
    </font>
    <font>
      <sz val="10"/>
      <name val="Arial"/>
      <family val="2"/>
    </font>
    <font>
      <sz val="8"/>
      <name val="Arial"/>
      <family val="2"/>
    </font>
    <font>
      <b/>
      <sz val="8"/>
      <name val="Arial"/>
      <family val="2"/>
    </font>
    <font>
      <b/>
      <sz val="12"/>
      <color indexed="30"/>
      <name val="Arial"/>
      <family val="2"/>
    </font>
    <font>
      <sz val="8"/>
      <name val="Arial"/>
      <family val="2"/>
    </font>
    <font>
      <sz val="9"/>
      <name val="Arial"/>
      <family val="2"/>
    </font>
    <font>
      <b/>
      <sz val="9"/>
      <name val="Arial"/>
      <family val="2"/>
    </font>
    <font>
      <b/>
      <sz val="22"/>
      <color indexed="9"/>
      <name val="Arial"/>
      <family val="2"/>
    </font>
    <font>
      <sz val="22"/>
      <color indexed="9"/>
      <name val="Arial"/>
      <family val="2"/>
    </font>
    <font>
      <b/>
      <i/>
      <sz val="9"/>
      <color indexed="12"/>
      <name val="Arial"/>
      <family val="2"/>
    </font>
    <font>
      <sz val="8"/>
      <color indexed="10"/>
      <name val="Arial"/>
      <family val="2"/>
    </font>
    <font>
      <b/>
      <sz val="9"/>
      <name val="Arial"/>
      <family val="2"/>
    </font>
    <font>
      <b/>
      <sz val="8"/>
      <color indexed="81"/>
      <name val="Tahoma"/>
      <family val="2"/>
    </font>
    <font>
      <sz val="6"/>
      <name val="Arial"/>
      <family val="2"/>
    </font>
    <font>
      <b/>
      <sz val="7"/>
      <name val="Arial"/>
      <family val="2"/>
    </font>
    <font>
      <sz val="7"/>
      <name val="Arial"/>
      <family val="2"/>
    </font>
    <font>
      <b/>
      <sz val="9"/>
      <color indexed="10"/>
      <name val="Arial"/>
      <family val="2"/>
    </font>
    <font>
      <b/>
      <i/>
      <sz val="14"/>
      <color indexed="20"/>
      <name val="Arial Narrow"/>
      <family val="2"/>
    </font>
    <font>
      <b/>
      <i/>
      <sz val="9"/>
      <name val="Arial Narrow"/>
      <family val="2"/>
    </font>
    <font>
      <b/>
      <sz val="9"/>
      <name val="Arial Narrow"/>
      <family val="2"/>
    </font>
    <font>
      <sz val="9"/>
      <name val="Arial Narrow"/>
      <family val="2"/>
    </font>
    <font>
      <b/>
      <sz val="10"/>
      <name val="Arial Narrow"/>
      <family val="2"/>
    </font>
    <font>
      <sz val="10"/>
      <name val="Arial Narrow"/>
      <family val="2"/>
    </font>
    <font>
      <b/>
      <sz val="11"/>
      <name val="Arial Narrow"/>
      <family val="2"/>
    </font>
    <font>
      <b/>
      <i/>
      <sz val="9"/>
      <color indexed="12"/>
      <name val="Arial Narrow"/>
      <family val="2"/>
    </font>
    <font>
      <sz val="10"/>
      <color indexed="10"/>
      <name val="Arial Narrow"/>
      <family val="2"/>
    </font>
    <font>
      <b/>
      <sz val="10"/>
      <color theme="0"/>
      <name val="Arial Narrow"/>
      <family val="2"/>
    </font>
    <font>
      <b/>
      <sz val="10"/>
      <color theme="5" tint="-0.249977111117893"/>
      <name val="Arial Narrow"/>
      <family val="2"/>
    </font>
    <font>
      <b/>
      <sz val="11"/>
      <color theme="5" tint="-0.249977111117893"/>
      <name val="Arial Narrow"/>
      <family val="2"/>
    </font>
    <font>
      <b/>
      <sz val="8"/>
      <name val="Arial Narrow"/>
      <family val="2"/>
    </font>
    <font>
      <b/>
      <i/>
      <sz val="10"/>
      <color theme="5" tint="-0.249977111117893"/>
      <name val="Arial Narrow"/>
      <family val="2"/>
    </font>
    <font>
      <b/>
      <i/>
      <sz val="8"/>
      <color indexed="39"/>
      <name val="Arial Narrow"/>
      <family val="2"/>
    </font>
    <font>
      <b/>
      <i/>
      <sz val="10"/>
      <color theme="0"/>
      <name val="Arial Narrow"/>
      <family val="2"/>
    </font>
    <font>
      <b/>
      <i/>
      <sz val="9"/>
      <name val="Arial"/>
      <family val="2"/>
    </font>
    <font>
      <b/>
      <i/>
      <sz val="10"/>
      <name val="Arial Narrow"/>
      <family val="2"/>
    </font>
    <font>
      <i/>
      <sz val="10"/>
      <name val="Arial Narrow"/>
      <family val="2"/>
    </font>
    <font>
      <b/>
      <i/>
      <sz val="10"/>
      <name val="Arial"/>
      <family val="2"/>
    </font>
    <font>
      <b/>
      <i/>
      <sz val="11"/>
      <name val="Arial Narrow"/>
      <family val="2"/>
    </font>
    <font>
      <sz val="8"/>
      <name val="Arial Narrow"/>
      <family val="2"/>
    </font>
    <font>
      <b/>
      <i/>
      <sz val="12"/>
      <name val="Arial Narrow"/>
      <family val="2"/>
    </font>
    <font>
      <b/>
      <i/>
      <sz val="14"/>
      <name val="Arial Narrow"/>
      <family val="2"/>
    </font>
    <font>
      <b/>
      <sz val="12"/>
      <name val="Arial"/>
      <family val="2"/>
    </font>
    <font>
      <b/>
      <sz val="11"/>
      <name val="Arial"/>
      <family val="2"/>
    </font>
    <font>
      <b/>
      <sz val="9"/>
      <color indexed="81"/>
      <name val="Tahoma"/>
      <family val="2"/>
    </font>
    <font>
      <b/>
      <sz val="9"/>
      <name val="Calibri"/>
      <family val="2"/>
      <scheme val="minor"/>
    </font>
    <font>
      <sz val="9"/>
      <name val="Calibri"/>
      <family val="2"/>
      <scheme val="minor"/>
    </font>
    <font>
      <b/>
      <sz val="10"/>
      <name val="Calibri"/>
      <family val="2"/>
      <scheme val="minor"/>
    </font>
    <font>
      <sz val="10"/>
      <name val="Calibri"/>
      <family val="2"/>
      <scheme val="minor"/>
    </font>
    <font>
      <sz val="9"/>
      <color theme="0"/>
      <name val="Calibri"/>
      <family val="2"/>
      <scheme val="minor"/>
    </font>
    <font>
      <b/>
      <sz val="9"/>
      <color rgb="FFC00000"/>
      <name val="Arial Narrow"/>
      <family val="2"/>
    </font>
    <font>
      <b/>
      <sz val="8"/>
      <color theme="5" tint="-0.249977111117893"/>
      <name val="Arial Narrow"/>
      <family val="2"/>
    </font>
    <font>
      <b/>
      <sz val="9"/>
      <color indexed="10"/>
      <name val="Arial Narrow"/>
      <family val="2"/>
    </font>
    <font>
      <b/>
      <sz val="10"/>
      <name val="Bookman Old Style"/>
      <family val="1"/>
    </font>
    <font>
      <b/>
      <sz val="9"/>
      <color theme="5" tint="-0.249977111117893"/>
      <name val="Arial Narrow"/>
      <family val="2"/>
    </font>
    <font>
      <b/>
      <sz val="9"/>
      <color theme="4" tint="-0.249977111117893"/>
      <name val="Arial Narrow"/>
      <family val="2"/>
    </font>
    <font>
      <b/>
      <sz val="9"/>
      <color indexed="10"/>
      <name val="Calibri"/>
      <family val="2"/>
      <scheme val="minor"/>
    </font>
    <font>
      <b/>
      <i/>
      <sz val="8"/>
      <color rgb="FFFF0000"/>
      <name val="Arial Narrow"/>
      <family val="2"/>
    </font>
    <font>
      <b/>
      <sz val="8"/>
      <color theme="4" tint="-0.249977111117893"/>
      <name val="Arial Narrow"/>
      <family val="2"/>
    </font>
    <font>
      <b/>
      <sz val="9"/>
      <color rgb="FF0070C0"/>
      <name val="Calibri"/>
      <family val="2"/>
      <scheme val="minor"/>
    </font>
    <font>
      <b/>
      <sz val="12"/>
      <name val="Arial Narrow"/>
      <family val="2"/>
    </font>
    <font>
      <sz val="7"/>
      <name val="Arial Narrow"/>
      <family val="2"/>
    </font>
    <font>
      <u/>
      <sz val="10"/>
      <color theme="10"/>
      <name val="Arial"/>
      <family val="2"/>
    </font>
    <font>
      <b/>
      <sz val="10"/>
      <color rgb="FFC00000"/>
      <name val="Calibri"/>
      <family val="2"/>
      <scheme val="minor"/>
    </font>
    <font>
      <b/>
      <sz val="10"/>
      <color theme="0"/>
      <name val="Calibri"/>
      <family val="2"/>
      <scheme val="minor"/>
    </font>
    <font>
      <b/>
      <i/>
      <sz val="10"/>
      <name val="Calibri"/>
      <family val="2"/>
      <scheme val="minor"/>
    </font>
    <font>
      <b/>
      <sz val="24"/>
      <color indexed="9"/>
      <name val="Arial Narrow"/>
      <family val="2"/>
    </font>
    <font>
      <b/>
      <i/>
      <sz val="12"/>
      <color indexed="20"/>
      <name val="Arial Narrow"/>
      <family val="2"/>
    </font>
    <font>
      <b/>
      <i/>
      <sz val="12"/>
      <color indexed="12"/>
      <name val="Baskerville Old Face"/>
      <family val="1"/>
    </font>
    <font>
      <b/>
      <sz val="9"/>
      <color theme="0"/>
      <name val="Calibri"/>
      <family val="2"/>
      <scheme val="minor"/>
    </font>
    <font>
      <b/>
      <sz val="11"/>
      <color rgb="FFC00000"/>
      <name val="Calibri"/>
      <family val="2"/>
      <scheme val="minor"/>
    </font>
    <font>
      <b/>
      <sz val="11"/>
      <color theme="3" tint="0.39997558519241921"/>
      <name val="Calibri"/>
      <family val="2"/>
      <scheme val="minor"/>
    </font>
    <font>
      <b/>
      <sz val="8"/>
      <name val="Calibri"/>
      <family val="2"/>
      <scheme val="minor"/>
    </font>
    <font>
      <b/>
      <sz val="14"/>
      <color rgb="FFC00000"/>
      <name val="Calibri"/>
      <family val="2"/>
      <scheme val="minor"/>
    </font>
    <font>
      <b/>
      <sz val="12"/>
      <color rgb="FFC00000"/>
      <name val="Calibri"/>
      <family val="2"/>
      <scheme val="minor"/>
    </font>
    <font>
      <b/>
      <sz val="14"/>
      <color theme="5" tint="-0.249977111117893"/>
      <name val="Arial Narrow"/>
      <family val="2"/>
    </font>
    <font>
      <b/>
      <sz val="9"/>
      <color theme="0"/>
      <name val="Arial Narrow"/>
      <family val="2"/>
    </font>
    <font>
      <b/>
      <sz val="8"/>
      <color theme="0"/>
      <name val="Arial Narrow"/>
      <family val="2"/>
    </font>
    <font>
      <b/>
      <sz val="14"/>
      <color theme="0"/>
      <name val="Calibri"/>
      <family val="2"/>
      <scheme val="minor"/>
    </font>
    <font>
      <b/>
      <sz val="8"/>
      <color theme="0"/>
      <name val="Calibri"/>
      <family val="2"/>
      <scheme val="minor"/>
    </font>
    <font>
      <b/>
      <sz val="18"/>
      <color theme="0"/>
      <name val="Arial Narrow"/>
      <family val="2"/>
    </font>
    <font>
      <b/>
      <sz val="7"/>
      <color theme="0"/>
      <name val="Arial Narrow"/>
      <family val="2"/>
    </font>
    <font>
      <b/>
      <sz val="14"/>
      <color theme="0"/>
      <name val="Bookman Old Style"/>
      <family val="1"/>
    </font>
    <font>
      <b/>
      <sz val="12"/>
      <color theme="0"/>
      <name val="Arial Narrow"/>
      <family val="2"/>
    </font>
    <font>
      <b/>
      <sz val="6"/>
      <color theme="0"/>
      <name val="Arial Narrow"/>
      <family val="2"/>
    </font>
    <font>
      <b/>
      <i/>
      <sz val="9"/>
      <color indexed="10"/>
      <name val="Tahoma"/>
      <family val="2"/>
    </font>
    <font>
      <b/>
      <sz val="10"/>
      <color theme="0"/>
      <name val="Calibri"/>
      <family val="2"/>
    </font>
    <font>
      <b/>
      <i/>
      <sz val="14"/>
      <color theme="5" tint="-0.249977111117893"/>
      <name val="Arial Narrow"/>
      <family val="2"/>
    </font>
    <font>
      <sz val="10"/>
      <color theme="0"/>
      <name val="Arial Narrow"/>
      <family val="2"/>
    </font>
    <font>
      <b/>
      <u/>
      <sz val="9"/>
      <name val="Calibri"/>
      <family val="2"/>
      <scheme val="minor"/>
    </font>
    <font>
      <b/>
      <sz val="7"/>
      <name val="Arial Narrow"/>
      <family val="2"/>
    </font>
    <font>
      <b/>
      <sz val="10"/>
      <color rgb="FFC00000"/>
      <name val="Arial"/>
      <family val="2"/>
    </font>
    <font>
      <b/>
      <i/>
      <sz val="8"/>
      <name val="Arial"/>
      <family val="2"/>
    </font>
    <font>
      <sz val="16"/>
      <name val="Arial"/>
      <family val="2"/>
    </font>
    <font>
      <b/>
      <sz val="16"/>
      <name val="Arial"/>
      <family val="2"/>
    </font>
    <font>
      <sz val="14"/>
      <name val="Arial"/>
      <family val="2"/>
    </font>
    <font>
      <b/>
      <sz val="9"/>
      <color theme="0"/>
      <name val="Arial"/>
      <family val="2"/>
    </font>
    <font>
      <sz val="10"/>
      <name val="Arial"/>
      <family val="2"/>
    </font>
    <font>
      <b/>
      <sz val="16"/>
      <name val="Arial Narrow"/>
      <family val="2"/>
    </font>
    <font>
      <b/>
      <sz val="11"/>
      <color theme="0"/>
      <name val="Arial"/>
      <family val="2"/>
    </font>
    <font>
      <b/>
      <sz val="11"/>
      <color theme="0"/>
      <name val="Arial Narrow"/>
      <family val="2"/>
    </font>
    <font>
      <b/>
      <sz val="12"/>
      <color rgb="FFC00000"/>
      <name val="Arial"/>
      <family val="2"/>
    </font>
    <font>
      <b/>
      <sz val="8"/>
      <color rgb="FFC00000"/>
      <name val="Arial Narrow"/>
      <family val="2"/>
    </font>
    <font>
      <b/>
      <sz val="8"/>
      <color rgb="FFC00000"/>
      <name val="Calibri"/>
      <family val="2"/>
      <scheme val="minor"/>
    </font>
    <font>
      <sz val="14"/>
      <name val="Arial Narrow"/>
      <family val="2"/>
    </font>
    <font>
      <b/>
      <sz val="14"/>
      <color theme="0"/>
      <name val="Arial Narrow"/>
      <family val="2"/>
    </font>
    <font>
      <b/>
      <sz val="10"/>
      <color rgb="FFC00000"/>
      <name val="Calibri"/>
      <family val="2"/>
    </font>
    <font>
      <b/>
      <sz val="8"/>
      <color theme="6" tint="-0.499984740745262"/>
      <name val="Arial Narrow"/>
      <family val="2"/>
    </font>
    <font>
      <sz val="10"/>
      <color theme="6" tint="0.59999389629810485"/>
      <name val="Arial Narrow"/>
      <family val="2"/>
    </font>
    <font>
      <b/>
      <i/>
      <sz val="10"/>
      <color rgb="FFC00000"/>
      <name val="Baskerville Old Face"/>
      <family val="1"/>
    </font>
    <font>
      <b/>
      <i/>
      <sz val="9"/>
      <color theme="0"/>
      <name val="Arial Narrow"/>
      <family val="2"/>
    </font>
    <font>
      <u/>
      <sz val="14"/>
      <color theme="10"/>
      <name val="Arial"/>
      <family val="2"/>
    </font>
    <font>
      <b/>
      <sz val="9"/>
      <name val="Cambria"/>
      <family val="1"/>
      <scheme val="major"/>
    </font>
    <font>
      <b/>
      <sz val="9"/>
      <color theme="0"/>
      <name val="Cambria"/>
      <family val="1"/>
      <scheme val="major"/>
    </font>
    <font>
      <b/>
      <sz val="36"/>
      <color indexed="9"/>
      <name val="Arial Narrow"/>
      <family val="2"/>
    </font>
    <font>
      <sz val="24"/>
      <name val="Bernard MT Condensed"/>
      <family val="1"/>
    </font>
    <font>
      <sz val="6"/>
      <name val="Arial Narrow"/>
      <family val="2"/>
    </font>
    <font>
      <sz val="10"/>
      <color rgb="FF000000"/>
      <name val="Arial"/>
      <family val="2"/>
    </font>
    <font>
      <b/>
      <sz val="10"/>
      <color rgb="FF000000"/>
      <name val="Arial"/>
      <family val="2"/>
    </font>
    <font>
      <sz val="10"/>
      <color rgb="FF333333"/>
      <name val="Arial"/>
      <family val="2"/>
    </font>
    <font>
      <b/>
      <sz val="10"/>
      <color theme="0"/>
      <name val="Arial"/>
      <family val="2"/>
    </font>
    <font>
      <b/>
      <sz val="8"/>
      <color theme="0"/>
      <name val="Arial"/>
      <family val="2"/>
    </font>
    <font>
      <b/>
      <u/>
      <sz val="18"/>
      <color rgb="FFFF0000"/>
      <name val="Arial"/>
      <family val="2"/>
    </font>
    <font>
      <b/>
      <u/>
      <sz val="18"/>
      <color rgb="FF0070C0"/>
      <name val="Arial"/>
      <family val="2"/>
    </font>
    <font>
      <b/>
      <u/>
      <sz val="10"/>
      <color rgb="FFFF0000"/>
      <name val="Arial"/>
      <family val="2"/>
    </font>
    <font>
      <b/>
      <sz val="14"/>
      <name val="Arial"/>
      <family val="2"/>
    </font>
    <font>
      <sz val="12"/>
      <name val="Arial"/>
      <family val="2"/>
    </font>
  </fonts>
  <fills count="54">
    <fill>
      <patternFill patternType="none"/>
    </fill>
    <fill>
      <patternFill patternType="gray125"/>
    </fill>
    <fill>
      <patternFill patternType="solid">
        <fgColor indexed="22"/>
        <bgColor indexed="64"/>
      </patternFill>
    </fill>
    <fill>
      <patternFill patternType="solid">
        <fgColor indexed="9"/>
        <bgColor indexed="64"/>
      </patternFill>
    </fill>
    <fill>
      <gradientFill degree="90">
        <stop position="0">
          <color theme="0"/>
        </stop>
        <stop position="1">
          <color theme="0" tint="-0.25098422193060094"/>
        </stop>
      </gradientFill>
    </fill>
    <fill>
      <patternFill patternType="solid">
        <fgColor theme="0" tint="-0.249977111117893"/>
        <bgColor indexed="64"/>
      </patternFill>
    </fill>
    <fill>
      <gradientFill degree="90">
        <stop position="0">
          <color theme="0"/>
        </stop>
        <stop position="1">
          <color theme="4"/>
        </stop>
      </gradientFill>
    </fill>
    <fill>
      <patternFill patternType="solid">
        <fgColor theme="0" tint="-0.249977111117893"/>
        <bgColor auto="1"/>
      </patternFill>
    </fill>
    <fill>
      <gradientFill degree="90">
        <stop position="0">
          <color theme="0"/>
        </stop>
        <stop position="1">
          <color theme="9" tint="0.40000610370189521"/>
        </stop>
      </gradientFill>
    </fill>
    <fill>
      <gradientFill degree="90">
        <stop position="0">
          <color theme="0"/>
        </stop>
        <stop position="1">
          <color theme="6" tint="0.59999389629810485"/>
        </stop>
      </gradientFill>
    </fill>
    <fill>
      <gradientFill degree="90">
        <stop position="0">
          <color theme="0"/>
        </stop>
        <stop position="1">
          <color theme="3" tint="0.80001220740379042"/>
        </stop>
      </gradientFill>
    </fill>
    <fill>
      <gradientFill degree="90">
        <stop position="0">
          <color theme="0"/>
        </stop>
        <stop position="1">
          <color theme="3" tint="0.59999389629810485"/>
        </stop>
      </gradientFill>
    </fill>
    <fill>
      <gradientFill degree="90">
        <stop position="0">
          <color theme="0"/>
        </stop>
        <stop position="1">
          <color theme="6" tint="0.40000610370189521"/>
        </stop>
      </gradientFill>
    </fill>
    <fill>
      <gradientFill degree="90">
        <stop position="0">
          <color theme="0"/>
        </stop>
        <stop position="1">
          <color theme="3" tint="0.40000610370189521"/>
        </stop>
      </gradientFill>
    </fill>
    <fill>
      <patternFill patternType="solid">
        <fgColor theme="0" tint="-0.499984740745262"/>
        <bgColor indexed="64"/>
      </patternFill>
    </fill>
    <fill>
      <patternFill patternType="solid">
        <fgColor theme="0" tint="-0.499984740745262"/>
        <bgColor auto="1"/>
      </patternFill>
    </fill>
    <fill>
      <patternFill patternType="solid">
        <fgColor theme="1" tint="4.9989318521683403E-2"/>
        <bgColor indexed="64"/>
      </patternFill>
    </fill>
    <fill>
      <gradientFill degree="90">
        <stop position="0">
          <color theme="0"/>
        </stop>
        <stop position="1">
          <color theme="4" tint="0.59999389629810485"/>
        </stop>
      </gradientFill>
    </fill>
    <fill>
      <gradientFill degree="90">
        <stop position="0">
          <color theme="0"/>
        </stop>
        <stop position="1">
          <color theme="9" tint="0.59999389629810485"/>
        </stop>
      </gradientFill>
    </fill>
    <fill>
      <gradientFill degree="90">
        <stop position="0">
          <color theme="0"/>
        </stop>
        <stop position="1">
          <color theme="0" tint="-0.34900967436750391"/>
        </stop>
      </gradientFill>
    </fill>
    <fill>
      <gradientFill degree="90">
        <stop position="0">
          <color theme="4" tint="0.80001220740379042"/>
        </stop>
        <stop position="1">
          <color theme="4" tint="0.40000610370189521"/>
        </stop>
      </gradient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1"/>
        <bgColor auto="1"/>
      </patternFill>
    </fill>
    <fill>
      <patternFill patternType="solid">
        <fgColor rgb="FFFFFF99"/>
        <bgColor indexed="64"/>
      </patternFill>
    </fill>
    <fill>
      <patternFill patternType="solid">
        <fgColor rgb="FFFFFF99"/>
        <bgColor auto="1"/>
      </patternFill>
    </fill>
    <fill>
      <patternFill patternType="solid">
        <fgColor rgb="FFF4FD9F"/>
        <bgColor indexed="64"/>
      </patternFill>
    </fill>
    <fill>
      <patternFill patternType="solid">
        <fgColor theme="6" tint="-0.249977111117893"/>
        <bgColor indexed="64"/>
      </patternFill>
    </fill>
    <fill>
      <gradientFill degree="90">
        <stop position="0">
          <color theme="6" tint="0.59999389629810485"/>
        </stop>
        <stop position="1">
          <color theme="0"/>
        </stop>
      </gradientFill>
    </fill>
    <fill>
      <patternFill patternType="solid">
        <fgColor rgb="FFFFFF00"/>
        <bgColor indexed="64"/>
      </patternFill>
    </fill>
    <fill>
      <patternFill patternType="solid">
        <fgColor rgb="FFF4FD9F"/>
        <bgColor auto="1"/>
      </patternFill>
    </fill>
    <fill>
      <patternFill patternType="solid">
        <fgColor theme="0" tint="-0.14999847407452621"/>
        <bgColor indexed="64"/>
      </patternFill>
    </fill>
    <fill>
      <patternFill patternType="solid">
        <fgColor theme="8" tint="0.59999389629810485"/>
        <bgColor indexed="64"/>
      </patternFill>
    </fill>
    <fill>
      <gradientFill degree="90">
        <stop position="0">
          <color theme="0"/>
        </stop>
        <stop position="1">
          <color theme="4" tint="0.80001220740379042"/>
        </stop>
      </gradientFill>
    </fill>
    <fill>
      <patternFill patternType="solid">
        <fgColor theme="8" tint="0.59999389629810485"/>
        <bgColor auto="1"/>
      </patternFill>
    </fill>
    <fill>
      <patternFill patternType="solid">
        <fgColor rgb="FF0070C0"/>
        <bgColor indexed="64"/>
      </patternFill>
    </fill>
    <fill>
      <patternFill patternType="solid">
        <fgColor rgb="FF0070C0"/>
        <bgColor auto="1"/>
      </patternFill>
    </fill>
    <fill>
      <patternFill patternType="solid">
        <fgColor theme="4" tint="0.59999389629810485"/>
        <bgColor indexed="64"/>
      </patternFill>
    </fill>
    <fill>
      <gradientFill degree="90">
        <stop position="0">
          <color theme="0"/>
        </stop>
        <stop position="1">
          <color theme="8" tint="0.59999389629810485"/>
        </stop>
      </gradientFill>
    </fill>
    <fill>
      <gradientFill degree="90">
        <stop position="0">
          <color theme="0"/>
        </stop>
        <stop position="1">
          <color theme="4" tint="0.40000610370189521"/>
        </stop>
      </gradientFill>
    </fill>
    <fill>
      <patternFill patternType="solid">
        <fgColor theme="0" tint="-0.34998626667073579"/>
        <bgColor indexed="64"/>
      </patternFill>
    </fill>
    <fill>
      <patternFill patternType="solid">
        <fgColor theme="6" tint="-0.499984740745262"/>
        <bgColor indexed="64"/>
      </patternFill>
    </fill>
    <fill>
      <patternFill patternType="solid">
        <fgColor theme="6" tint="-0.499984740745262"/>
        <bgColor auto="1"/>
      </patternFill>
    </fill>
    <fill>
      <patternFill patternType="solid">
        <fgColor theme="8"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59999389629810485"/>
        <bgColor auto="1"/>
      </patternFill>
    </fill>
    <fill>
      <gradientFill degree="90">
        <stop position="0">
          <color theme="0"/>
        </stop>
        <stop position="1">
          <color theme="6" tint="-0.25098422193060094"/>
        </stop>
      </gradientFill>
    </fill>
    <fill>
      <patternFill patternType="solid">
        <fgColor theme="9" tint="0.79998168889431442"/>
        <bgColor indexed="64"/>
      </patternFill>
    </fill>
    <fill>
      <gradientFill degree="90">
        <stop position="0">
          <color theme="0"/>
        </stop>
        <stop position="1">
          <color rgb="FFFFFF00"/>
        </stop>
      </gradientFill>
    </fill>
    <fill>
      <patternFill patternType="solid">
        <fgColor theme="6" tint="-0.249977111117893"/>
        <bgColor auto="1"/>
      </patternFill>
    </fill>
    <fill>
      <patternFill patternType="solid">
        <fgColor theme="5" tint="0.79998168889431442"/>
        <bgColor indexed="64"/>
      </patternFill>
    </fill>
  </fills>
  <borders count="71">
    <border>
      <left/>
      <right/>
      <top/>
      <bottom/>
      <diagonal/>
    </border>
    <border>
      <left style="thin">
        <color indexed="64"/>
      </left>
      <right/>
      <top/>
      <bottom/>
      <diagonal/>
    </border>
    <border>
      <left/>
      <right style="thin">
        <color indexed="64"/>
      </right>
      <top/>
      <bottom/>
      <diagonal/>
    </border>
    <border>
      <left/>
      <right style="thin">
        <color indexed="8"/>
      </right>
      <top/>
      <bottom/>
      <diagonal/>
    </border>
    <border>
      <left style="thin">
        <color indexed="8"/>
      </left>
      <right style="thin">
        <color indexed="9"/>
      </right>
      <top style="thin">
        <color indexed="9"/>
      </top>
      <bottom/>
      <diagonal/>
    </border>
    <border>
      <left style="thin">
        <color indexed="8"/>
      </left>
      <right style="thin">
        <color indexed="9"/>
      </right>
      <top style="thin">
        <color indexed="9"/>
      </top>
      <bottom style="thin">
        <color indexed="8"/>
      </bottom>
      <diagonal/>
    </border>
    <border>
      <left style="thin">
        <color indexed="9"/>
      </left>
      <right/>
      <top/>
      <bottom/>
      <diagonal/>
    </border>
    <border>
      <left/>
      <right/>
      <top style="thin">
        <color indexed="8"/>
      </top>
      <bottom/>
      <diagonal/>
    </border>
    <border>
      <left style="thin">
        <color indexed="8"/>
      </left>
      <right/>
      <top/>
      <bottom/>
      <diagonal/>
    </border>
    <border>
      <left style="thin">
        <color indexed="8"/>
      </left>
      <right/>
      <top style="thin">
        <color indexed="9"/>
      </top>
      <bottom style="thin">
        <color indexed="8"/>
      </bottom>
      <diagonal/>
    </border>
    <border>
      <left/>
      <right/>
      <top/>
      <bottom style="thin">
        <color indexed="9"/>
      </bottom>
      <diagonal/>
    </border>
    <border>
      <left/>
      <right/>
      <top style="thin">
        <color indexed="9"/>
      </top>
      <bottom/>
      <diagonal/>
    </border>
    <border>
      <left/>
      <right style="thin">
        <color indexed="9"/>
      </right>
      <top/>
      <bottom/>
      <diagonal/>
    </border>
    <border>
      <left style="thin">
        <color indexed="8"/>
      </left>
      <right/>
      <top style="thin">
        <color indexed="9"/>
      </top>
      <bottom/>
      <diagonal/>
    </border>
    <border>
      <left style="thin">
        <color indexed="8"/>
      </left>
      <right/>
      <top/>
      <bottom style="thin">
        <color indexed="8"/>
      </bottom>
      <diagonal/>
    </border>
    <border>
      <left/>
      <right/>
      <top/>
      <bottom style="thin">
        <color indexed="8"/>
      </bottom>
      <diagonal/>
    </border>
    <border>
      <left/>
      <right style="thin">
        <color indexed="9"/>
      </right>
      <top/>
      <bottom style="thin">
        <color indexed="8"/>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9"/>
      </bottom>
      <diagonal/>
    </border>
    <border>
      <left/>
      <right/>
      <top style="thin">
        <color indexed="9"/>
      </top>
      <bottom style="thin">
        <color indexed="64"/>
      </bottom>
      <diagonal/>
    </border>
    <border>
      <left style="thin">
        <color indexed="64"/>
      </left>
      <right/>
      <top style="thin">
        <color indexed="9"/>
      </top>
      <bottom style="thin">
        <color indexed="64"/>
      </bottom>
      <diagonal/>
    </border>
    <border>
      <left/>
      <right/>
      <top style="thin">
        <color indexed="9"/>
      </top>
      <bottom style="thin">
        <color indexed="8"/>
      </bottom>
      <diagonal/>
    </border>
    <border>
      <left/>
      <right style="thin">
        <color indexed="9"/>
      </right>
      <top style="thin">
        <color indexed="9"/>
      </top>
      <bottom style="thin">
        <color indexed="8"/>
      </bottom>
      <diagonal/>
    </border>
    <border>
      <left/>
      <right/>
      <top style="thin">
        <color indexed="64"/>
      </top>
      <bottom/>
      <diagonal/>
    </border>
    <border>
      <left/>
      <right/>
      <top style="thin">
        <color indexed="17"/>
      </top>
      <bottom/>
      <diagonal/>
    </border>
    <border>
      <left/>
      <right style="thin">
        <color indexed="17"/>
      </right>
      <top/>
      <bottom/>
      <diagonal/>
    </border>
    <border>
      <left/>
      <right style="thin">
        <color indexed="17"/>
      </right>
      <top style="thin">
        <color indexed="17"/>
      </top>
      <bottom/>
      <diagonal/>
    </border>
    <border>
      <left style="thin">
        <color indexed="17"/>
      </left>
      <right/>
      <top/>
      <bottom/>
      <diagonal/>
    </border>
    <border>
      <left/>
      <right/>
      <top/>
      <bottom style="thin">
        <color indexed="17"/>
      </bottom>
      <diagonal/>
    </border>
    <border>
      <left/>
      <right style="thin">
        <color indexed="17"/>
      </right>
      <top/>
      <bottom style="thin">
        <color indexed="17"/>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top style="thin">
        <color indexed="17"/>
      </top>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indexed="17"/>
      </left>
      <right/>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top style="thin">
        <color indexed="17"/>
      </top>
      <bottom style="thin">
        <color indexed="64"/>
      </bottom>
      <diagonal/>
    </border>
    <border>
      <left/>
      <right style="thin">
        <color indexed="64"/>
      </right>
      <top style="thin">
        <color indexed="17"/>
      </top>
      <bottom/>
      <diagonal/>
    </border>
    <border>
      <left style="thin">
        <color indexed="17"/>
      </left>
      <right style="thin">
        <color indexed="17"/>
      </right>
      <top style="thin">
        <color indexed="64"/>
      </top>
      <bottom style="thin">
        <color indexed="17"/>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0" fontId="66" fillId="0" borderId="0" applyNumberFormat="0" applyFill="0" applyBorder="0" applyAlignment="0" applyProtection="0"/>
    <xf numFmtId="44" fontId="101" fillId="0" borderId="0" applyFont="0" applyFill="0" applyBorder="0" applyAlignment="0" applyProtection="0"/>
  </cellStyleXfs>
  <cellXfs count="1421">
    <xf numFmtId="0" fontId="0" fillId="0" borderId="0" xfId="0"/>
    <xf numFmtId="0" fontId="0" fillId="2" borderId="0" xfId="0" applyFill="1"/>
    <xf numFmtId="0" fontId="0" fillId="0" borderId="0" xfId="0" applyFill="1"/>
    <xf numFmtId="0" fontId="10" fillId="2" borderId="0" xfId="0" applyFont="1" applyFill="1" applyBorder="1" applyProtection="1"/>
    <xf numFmtId="0" fontId="0" fillId="2" borderId="0" xfId="0" applyFill="1" applyProtection="1"/>
    <xf numFmtId="0" fontId="0" fillId="2" borderId="0" xfId="0" applyFill="1" applyBorder="1" applyProtection="1"/>
    <xf numFmtId="0" fontId="0" fillId="0" borderId="0" xfId="0" applyProtection="1"/>
    <xf numFmtId="0" fontId="10" fillId="2" borderId="7" xfId="0" applyFont="1" applyFill="1" applyBorder="1" applyProtection="1"/>
    <xf numFmtId="0" fontId="10" fillId="2" borderId="0" xfId="0" applyFont="1" applyFill="1" applyBorder="1" applyAlignment="1" applyProtection="1">
      <alignment horizontal="center"/>
    </xf>
    <xf numFmtId="0" fontId="10" fillId="2" borderId="0" xfId="0" applyFont="1" applyFill="1" applyBorder="1" applyAlignment="1" applyProtection="1"/>
    <xf numFmtId="0" fontId="10" fillId="2" borderId="0" xfId="0" applyFont="1" applyFill="1" applyProtection="1"/>
    <xf numFmtId="0" fontId="10" fillId="2" borderId="6" xfId="0" applyFont="1" applyFill="1" applyBorder="1" applyProtection="1"/>
    <xf numFmtId="0" fontId="10" fillId="2" borderId="0" xfId="0" applyFont="1" applyFill="1" applyProtection="1">
      <protection locked="0"/>
    </xf>
    <xf numFmtId="0" fontId="0" fillId="2" borderId="0" xfId="0" applyFill="1" applyBorder="1"/>
    <xf numFmtId="0" fontId="10" fillId="0" borderId="0" xfId="0" applyFont="1"/>
    <xf numFmtId="0" fontId="15" fillId="2" borderId="0" xfId="0" applyFont="1" applyFill="1"/>
    <xf numFmtId="0" fontId="0" fillId="3" borderId="0" xfId="0" applyFill="1" applyBorder="1"/>
    <xf numFmtId="0" fontId="0" fillId="3" borderId="29" xfId="0" applyFill="1" applyBorder="1"/>
    <xf numFmtId="0" fontId="0" fillId="3" borderId="28" xfId="0" applyFill="1" applyBorder="1"/>
    <xf numFmtId="0" fontId="10" fillId="4" borderId="0" xfId="0" applyFont="1" applyFill="1" applyBorder="1" applyProtection="1"/>
    <xf numFmtId="0" fontId="10" fillId="4" borderId="0" xfId="0" applyFont="1" applyFill="1" applyProtection="1"/>
    <xf numFmtId="0" fontId="0" fillId="4" borderId="0" xfId="0" applyFill="1" applyProtection="1"/>
    <xf numFmtId="0" fontId="25" fillId="2" borderId="0" xfId="0" applyFont="1" applyFill="1"/>
    <xf numFmtId="0" fontId="25" fillId="2" borderId="0" xfId="0" applyFont="1" applyFill="1" applyBorder="1"/>
    <xf numFmtId="165" fontId="25" fillId="2" borderId="0" xfId="0" applyNumberFormat="1" applyFont="1" applyFill="1"/>
    <xf numFmtId="0" fontId="25" fillId="0" borderId="0" xfId="0" applyFont="1"/>
    <xf numFmtId="165" fontId="25" fillId="9" borderId="37" xfId="0" applyNumberFormat="1" applyFont="1" applyFill="1" applyBorder="1" applyProtection="1">
      <protection locked="0"/>
    </xf>
    <xf numFmtId="165" fontId="25" fillId="9" borderId="38" xfId="0" applyNumberFormat="1" applyFont="1" applyFill="1" applyBorder="1" applyProtection="1">
      <protection locked="0"/>
    </xf>
    <xf numFmtId="165" fontId="25" fillId="9" borderId="39" xfId="0" applyNumberFormat="1" applyFont="1" applyFill="1" applyBorder="1" applyProtection="1">
      <protection locked="0"/>
    </xf>
    <xf numFmtId="165" fontId="25" fillId="2" borderId="0" xfId="0" applyNumberFormat="1" applyFont="1" applyFill="1" applyBorder="1"/>
    <xf numFmtId="0" fontId="25" fillId="7" borderId="0" xfId="0" applyFont="1" applyFill="1" applyBorder="1" applyAlignment="1">
      <alignment horizontal="center"/>
    </xf>
    <xf numFmtId="0" fontId="25" fillId="7" borderId="0" xfId="0" applyFont="1" applyFill="1"/>
    <xf numFmtId="0" fontId="25" fillId="5" borderId="0" xfId="0" applyFont="1" applyFill="1"/>
    <xf numFmtId="0" fontId="27" fillId="7" borderId="6" xfId="0" applyFont="1" applyFill="1" applyBorder="1"/>
    <xf numFmtId="165" fontId="26" fillId="7" borderId="0" xfId="0" applyNumberFormat="1" applyFont="1" applyFill="1"/>
    <xf numFmtId="0" fontId="27" fillId="7" borderId="0" xfId="0" applyFont="1" applyFill="1"/>
    <xf numFmtId="165" fontId="27" fillId="7" borderId="0" xfId="0" applyNumberFormat="1" applyFont="1" applyFill="1"/>
    <xf numFmtId="0" fontId="27" fillId="0" borderId="0" xfId="0" applyFont="1"/>
    <xf numFmtId="0" fontId="27" fillId="2" borderId="0" xfId="0" applyFont="1" applyFill="1"/>
    <xf numFmtId="0" fontId="27" fillId="2" borderId="10" xfId="0" applyFont="1" applyFill="1" applyBorder="1"/>
    <xf numFmtId="0" fontId="27" fillId="2" borderId="0" xfId="0" applyFont="1" applyFill="1" applyBorder="1"/>
    <xf numFmtId="0" fontId="26" fillId="4" borderId="5" xfId="0" applyFont="1" applyFill="1" applyBorder="1" applyAlignment="1">
      <alignment horizontal="center" vertical="center" wrapText="1"/>
    </xf>
    <xf numFmtId="0" fontId="27" fillId="7" borderId="0" xfId="0" applyFont="1" applyFill="1" applyBorder="1"/>
    <xf numFmtId="165" fontId="27" fillId="2" borderId="0" xfId="0" applyNumberFormat="1" applyFont="1" applyFill="1"/>
    <xf numFmtId="165" fontId="27" fillId="2" borderId="0" xfId="0" applyNumberFormat="1" applyFont="1" applyFill="1" applyBorder="1"/>
    <xf numFmtId="3" fontId="27" fillId="2" borderId="0" xfId="0" applyNumberFormat="1" applyFont="1" applyFill="1"/>
    <xf numFmtId="3" fontId="27" fillId="2" borderId="0" xfId="0" applyNumberFormat="1" applyFont="1" applyFill="1" applyBorder="1"/>
    <xf numFmtId="0" fontId="26" fillId="7" borderId="0" xfId="0" applyFont="1" applyFill="1"/>
    <xf numFmtId="0" fontId="24" fillId="2" borderId="0" xfId="0" applyFont="1" applyFill="1"/>
    <xf numFmtId="0" fontId="26" fillId="7" borderId="6" xfId="0" applyFont="1" applyFill="1" applyBorder="1"/>
    <xf numFmtId="0" fontId="27" fillId="7" borderId="0" xfId="0" applyFont="1" applyFill="1" applyAlignment="1">
      <alignment vertical="center"/>
    </xf>
    <xf numFmtId="0" fontId="26" fillId="7" borderId="0" xfId="0" applyFont="1" applyFill="1" applyAlignment="1">
      <alignment vertical="center"/>
    </xf>
    <xf numFmtId="0" fontId="27" fillId="2" borderId="3" xfId="0" applyFont="1" applyFill="1" applyBorder="1"/>
    <xf numFmtId="0" fontId="30" fillId="2" borderId="0" xfId="0" applyFont="1" applyFill="1"/>
    <xf numFmtId="0" fontId="27" fillId="2" borderId="0" xfId="0" applyFont="1" applyFill="1" applyBorder="1" applyAlignment="1">
      <alignment horizontal="center" vertical="center"/>
    </xf>
    <xf numFmtId="0" fontId="27" fillId="2" borderId="0" xfId="0" applyFont="1" applyFill="1" applyBorder="1" applyAlignment="1">
      <alignment horizontal="center" vertical="center" wrapText="1"/>
    </xf>
    <xf numFmtId="3" fontId="27" fillId="0" borderId="0" xfId="0" applyNumberFormat="1" applyFont="1"/>
    <xf numFmtId="0" fontId="27" fillId="5" borderId="0" xfId="0" applyFont="1" applyFill="1"/>
    <xf numFmtId="0" fontId="26" fillId="7" borderId="0" xfId="0" applyFont="1" applyFill="1" applyBorder="1"/>
    <xf numFmtId="3" fontId="27" fillId="7" borderId="0" xfId="0" applyNumberFormat="1" applyFont="1" applyFill="1"/>
    <xf numFmtId="0" fontId="26" fillId="2" borderId="0" xfId="0" applyFont="1" applyFill="1"/>
    <xf numFmtId="0" fontId="26" fillId="5" borderId="0" xfId="0" applyFont="1" applyFill="1"/>
    <xf numFmtId="165" fontId="26" fillId="7" borderId="0" xfId="0" applyNumberFormat="1" applyFont="1" applyFill="1" applyBorder="1"/>
    <xf numFmtId="165" fontId="27" fillId="5" borderId="0" xfId="0" applyNumberFormat="1" applyFont="1" applyFill="1" applyBorder="1"/>
    <xf numFmtId="3" fontId="26" fillId="7" borderId="0" xfId="0" applyNumberFormat="1" applyFont="1" applyFill="1" applyBorder="1"/>
    <xf numFmtId="3" fontId="26" fillId="7" borderId="0" xfId="0" applyNumberFormat="1" applyFont="1" applyFill="1"/>
    <xf numFmtId="0" fontId="30" fillId="5" borderId="0" xfId="0" applyFont="1" applyFill="1"/>
    <xf numFmtId="0" fontId="26" fillId="4" borderId="17" xfId="0" applyFont="1" applyFill="1" applyBorder="1"/>
    <xf numFmtId="165" fontId="26" fillId="4" borderId="20" xfId="0" applyNumberFormat="1" applyFont="1" applyFill="1" applyBorder="1"/>
    <xf numFmtId="0" fontId="26" fillId="4" borderId="20" xfId="0" applyFont="1" applyFill="1" applyBorder="1"/>
    <xf numFmtId="0" fontId="26" fillId="4" borderId="21" xfId="0" applyFont="1" applyFill="1" applyBorder="1"/>
    <xf numFmtId="0" fontId="26" fillId="7" borderId="22" xfId="0" applyFont="1" applyFill="1" applyBorder="1"/>
    <xf numFmtId="0" fontId="26" fillId="7" borderId="19" xfId="0" applyFont="1" applyFill="1" applyBorder="1"/>
    <xf numFmtId="0" fontId="27" fillId="7" borderId="6" xfId="0" applyFont="1" applyFill="1" applyBorder="1" applyAlignment="1">
      <alignment horizontal="center" vertical="center" wrapText="1"/>
    </xf>
    <xf numFmtId="0" fontId="26" fillId="7" borderId="7" xfId="0" applyFont="1" applyFill="1" applyBorder="1"/>
    <xf numFmtId="165" fontId="27" fillId="9" borderId="37" xfId="0" applyNumberFormat="1" applyFont="1" applyFill="1" applyBorder="1" applyProtection="1">
      <protection locked="0"/>
    </xf>
    <xf numFmtId="165" fontId="27" fillId="9" borderId="38" xfId="0" applyNumberFormat="1" applyFont="1" applyFill="1" applyBorder="1" applyProtection="1">
      <protection locked="0"/>
    </xf>
    <xf numFmtId="165" fontId="27" fillId="9" borderId="39" xfId="0" applyNumberFormat="1" applyFont="1" applyFill="1" applyBorder="1" applyProtection="1">
      <protection locked="0"/>
    </xf>
    <xf numFmtId="165" fontId="27" fillId="4" borderId="37" xfId="0" applyNumberFormat="1" applyFont="1" applyFill="1" applyBorder="1" applyProtection="1"/>
    <xf numFmtId="165" fontId="27" fillId="4" borderId="38" xfId="0" applyNumberFormat="1" applyFont="1" applyFill="1" applyBorder="1" applyProtection="1"/>
    <xf numFmtId="165" fontId="27" fillId="4" borderId="39" xfId="0" applyNumberFormat="1" applyFont="1" applyFill="1" applyBorder="1" applyProtection="1"/>
    <xf numFmtId="165" fontId="27" fillId="2" borderId="0" xfId="0" applyNumberFormat="1" applyFont="1" applyFill="1" applyBorder="1" applyProtection="1"/>
    <xf numFmtId="165" fontId="26" fillId="2" borderId="0" xfId="0" applyNumberFormat="1" applyFont="1" applyFill="1" applyAlignment="1"/>
    <xf numFmtId="165" fontId="30" fillId="2" borderId="0" xfId="0" applyNumberFormat="1" applyFont="1" applyFill="1"/>
    <xf numFmtId="165" fontId="26" fillId="2" borderId="0" xfId="0" applyNumberFormat="1" applyFont="1" applyFill="1" applyBorder="1" applyAlignment="1">
      <alignment horizontal="center"/>
    </xf>
    <xf numFmtId="0" fontId="26" fillId="7" borderId="0" xfId="0" applyFont="1" applyFill="1" applyBorder="1" applyAlignment="1"/>
    <xf numFmtId="0" fontId="26" fillId="5" borderId="0" xfId="0" applyFont="1" applyFill="1" applyBorder="1"/>
    <xf numFmtId="165" fontId="27" fillId="14" borderId="0" xfId="0" applyNumberFormat="1" applyFont="1" applyFill="1" applyProtection="1"/>
    <xf numFmtId="0" fontId="27" fillId="15" borderId="0" xfId="0" applyFont="1" applyFill="1" applyProtection="1"/>
    <xf numFmtId="0" fontId="27" fillId="14" borderId="0" xfId="0" applyFont="1" applyFill="1" applyProtection="1"/>
    <xf numFmtId="0" fontId="32" fillId="14" borderId="0" xfId="0" applyFont="1" applyFill="1" applyBorder="1"/>
    <xf numFmtId="0" fontId="26" fillId="15" borderId="0" xfId="0" applyFont="1" applyFill="1" applyProtection="1"/>
    <xf numFmtId="0" fontId="27" fillId="14" borderId="0" xfId="0" applyFont="1" applyFill="1"/>
    <xf numFmtId="0" fontId="32" fillId="15" borderId="0" xfId="0" applyFont="1" applyFill="1" applyBorder="1"/>
    <xf numFmtId="165" fontId="27" fillId="15" borderId="0" xfId="0" applyNumberFormat="1" applyFont="1" applyFill="1" applyProtection="1"/>
    <xf numFmtId="0" fontId="27" fillId="20" borderId="0" xfId="0" applyFont="1" applyFill="1" applyBorder="1"/>
    <xf numFmtId="0" fontId="27" fillId="20" borderId="45" xfId="0" applyFont="1" applyFill="1" applyBorder="1"/>
    <xf numFmtId="0" fontId="27" fillId="20" borderId="46" xfId="0" applyFont="1" applyFill="1" applyBorder="1"/>
    <xf numFmtId="3" fontId="26" fillId="20" borderId="43" xfId="0" applyNumberFormat="1" applyFont="1" applyFill="1" applyBorder="1" applyAlignment="1">
      <alignment horizontal="right" vertical="center" wrapText="1"/>
    </xf>
    <xf numFmtId="0" fontId="26" fillId="20" borderId="43" xfId="0" applyFont="1" applyFill="1" applyBorder="1" applyAlignment="1">
      <alignment horizontal="center" vertical="center" wrapText="1"/>
    </xf>
    <xf numFmtId="0" fontId="27" fillId="20" borderId="40" xfId="0" applyFont="1" applyFill="1" applyBorder="1"/>
    <xf numFmtId="0" fontId="27" fillId="20" borderId="24" xfId="0" applyFont="1" applyFill="1" applyBorder="1"/>
    <xf numFmtId="0" fontId="27" fillId="20" borderId="41" xfId="0" applyFont="1" applyFill="1" applyBorder="1"/>
    <xf numFmtId="0" fontId="27" fillId="20" borderId="1" xfId="0" applyFont="1" applyFill="1" applyBorder="1"/>
    <xf numFmtId="0" fontId="27" fillId="20" borderId="2" xfId="0" applyFont="1" applyFill="1" applyBorder="1"/>
    <xf numFmtId="0" fontId="27" fillId="20" borderId="47" xfId="0" applyFont="1" applyFill="1" applyBorder="1"/>
    <xf numFmtId="0" fontId="27" fillId="20" borderId="48" xfId="0" applyFont="1" applyFill="1" applyBorder="1"/>
    <xf numFmtId="0" fontId="27" fillId="20" borderId="44" xfId="0" applyFont="1" applyFill="1" applyBorder="1"/>
    <xf numFmtId="0" fontId="26" fillId="20" borderId="44" xfId="0" applyFont="1" applyFill="1" applyBorder="1"/>
    <xf numFmtId="0" fontId="26" fillId="9" borderId="0" xfId="0" applyFont="1" applyFill="1" applyBorder="1" applyAlignment="1" applyProtection="1">
      <alignment horizontal="left"/>
      <protection locked="0"/>
    </xf>
    <xf numFmtId="0" fontId="26" fillId="9" borderId="2" xfId="0" applyFont="1" applyFill="1" applyBorder="1" applyAlignment="1" applyProtection="1">
      <alignment horizontal="left"/>
      <protection locked="0"/>
    </xf>
    <xf numFmtId="0" fontId="26" fillId="9" borderId="1" xfId="0" applyFont="1" applyFill="1" applyBorder="1" applyAlignment="1" applyProtection="1">
      <alignment horizontal="left"/>
      <protection locked="0"/>
    </xf>
    <xf numFmtId="0" fontId="26" fillId="7" borderId="24" xfId="0" applyFont="1" applyFill="1" applyBorder="1"/>
    <xf numFmtId="0" fontId="24" fillId="7" borderId="6" xfId="0" applyFont="1" applyFill="1" applyBorder="1"/>
    <xf numFmtId="0" fontId="24" fillId="4" borderId="4" xfId="0" applyFont="1" applyFill="1" applyBorder="1" applyAlignment="1">
      <alignment horizontal="center" vertical="center" wrapText="1"/>
    </xf>
    <xf numFmtId="0" fontId="24" fillId="7" borderId="0" xfId="0" applyFont="1" applyFill="1"/>
    <xf numFmtId="0" fontId="24" fillId="4" borderId="5" xfId="0" applyFont="1" applyFill="1" applyBorder="1" applyAlignment="1">
      <alignment horizontal="center" vertical="center" wrapText="1"/>
    </xf>
    <xf numFmtId="0" fontId="24" fillId="11" borderId="5" xfId="0" applyFont="1" applyFill="1" applyBorder="1" applyAlignment="1" applyProtection="1">
      <alignment horizontal="center" vertical="center" wrapText="1"/>
    </xf>
    <xf numFmtId="0" fontId="24" fillId="7" borderId="0" xfId="0" applyFont="1" applyFill="1" applyBorder="1" applyProtection="1"/>
    <xf numFmtId="0" fontId="24" fillId="7" borderId="0" xfId="0" applyFont="1" applyFill="1" applyBorder="1"/>
    <xf numFmtId="165" fontId="25" fillId="4" borderId="49" xfId="0" applyNumberFormat="1" applyFont="1" applyFill="1" applyBorder="1"/>
    <xf numFmtId="165" fontId="25" fillId="4" borderId="50" xfId="0" applyNumberFormat="1" applyFont="1" applyFill="1" applyBorder="1"/>
    <xf numFmtId="165" fontId="25" fillId="2" borderId="0" xfId="0" applyNumberFormat="1" applyFont="1" applyFill="1" applyProtection="1"/>
    <xf numFmtId="165" fontId="25" fillId="9" borderId="51" xfId="0" applyNumberFormat="1" applyFont="1" applyFill="1" applyBorder="1" applyProtection="1">
      <protection locked="0"/>
    </xf>
    <xf numFmtId="165" fontId="24" fillId="4" borderId="5" xfId="0" applyNumberFormat="1" applyFont="1" applyFill="1" applyBorder="1"/>
    <xf numFmtId="165" fontId="24" fillId="7" borderId="6" xfId="0" applyNumberFormat="1" applyFont="1" applyFill="1" applyBorder="1"/>
    <xf numFmtId="165" fontId="24" fillId="7" borderId="0" xfId="0" applyNumberFormat="1" applyFont="1" applyFill="1"/>
    <xf numFmtId="3" fontId="24" fillId="2" borderId="0" xfId="0" applyNumberFormat="1" applyFont="1" applyFill="1"/>
    <xf numFmtId="3" fontId="24" fillId="2" borderId="7" xfId="0" applyNumberFormat="1" applyFont="1" applyFill="1" applyBorder="1"/>
    <xf numFmtId="0" fontId="26" fillId="9" borderId="1" xfId="0" applyFont="1" applyFill="1" applyBorder="1" applyAlignment="1" applyProtection="1">
      <alignment horizontal="left"/>
      <protection locked="0"/>
    </xf>
    <xf numFmtId="0" fontId="10" fillId="5" borderId="0" xfId="0" applyFont="1" applyFill="1"/>
    <xf numFmtId="3" fontId="10" fillId="5" borderId="0" xfId="0" applyNumberFormat="1" applyFont="1" applyFill="1"/>
    <xf numFmtId="0" fontId="0" fillId="5" borderId="0" xfId="0" applyFill="1"/>
    <xf numFmtId="165" fontId="25" fillId="9" borderId="43" xfId="0" applyNumberFormat="1" applyFont="1" applyFill="1" applyBorder="1" applyProtection="1">
      <protection locked="0"/>
    </xf>
    <xf numFmtId="165" fontId="25" fillId="4" borderId="43" xfId="0" applyNumberFormat="1" applyFont="1" applyFill="1" applyBorder="1"/>
    <xf numFmtId="0" fontId="26" fillId="13" borderId="0" xfId="0" applyFont="1" applyFill="1"/>
    <xf numFmtId="3" fontId="24" fillId="13" borderId="43" xfId="0" applyNumberFormat="1" applyFont="1" applyFill="1" applyBorder="1"/>
    <xf numFmtId="0" fontId="24" fillId="13" borderId="0" xfId="0" applyFont="1" applyFill="1" applyBorder="1"/>
    <xf numFmtId="0" fontId="24" fillId="13" borderId="0" xfId="0" applyFont="1" applyFill="1"/>
    <xf numFmtId="0" fontId="27" fillId="7" borderId="0" xfId="0" applyFont="1" applyFill="1" applyBorder="1" applyAlignment="1">
      <alignment horizontal="center" vertical="center" wrapText="1"/>
    </xf>
    <xf numFmtId="0" fontId="26" fillId="4" borderId="43" xfId="0" applyFont="1" applyFill="1" applyBorder="1"/>
    <xf numFmtId="165" fontId="26" fillId="4" borderId="43" xfId="0" applyNumberFormat="1" applyFont="1" applyFill="1" applyBorder="1"/>
    <xf numFmtId="0" fontId="24" fillId="4" borderId="43" xfId="0" applyFont="1" applyFill="1" applyBorder="1" applyAlignment="1">
      <alignment horizontal="center" vertical="center" wrapText="1"/>
    </xf>
    <xf numFmtId="0" fontId="24" fillId="11" borderId="43" xfId="0" applyFont="1" applyFill="1" applyBorder="1" applyAlignment="1" applyProtection="1">
      <alignment horizontal="center" vertical="center" wrapText="1"/>
    </xf>
    <xf numFmtId="0" fontId="26" fillId="4" borderId="43" xfId="0" applyFont="1" applyFill="1" applyBorder="1" applyAlignment="1">
      <alignment horizontal="center" vertical="center" wrapText="1"/>
    </xf>
    <xf numFmtId="0" fontId="30" fillId="2" borderId="0" xfId="0" applyFont="1" applyFill="1" applyProtection="1">
      <protection locked="0"/>
    </xf>
    <xf numFmtId="165" fontId="24" fillId="4" borderId="43" xfId="0" applyNumberFormat="1" applyFont="1" applyFill="1" applyBorder="1" applyAlignment="1">
      <alignment horizontal="center" vertical="center" wrapText="1"/>
    </xf>
    <xf numFmtId="165" fontId="24" fillId="11" borderId="0" xfId="0" applyNumberFormat="1" applyFont="1" applyFill="1" applyBorder="1" applyAlignment="1" applyProtection="1">
      <alignment horizontal="center" vertical="center" wrapText="1"/>
    </xf>
    <xf numFmtId="165" fontId="25" fillId="9" borderId="40" xfId="0" applyNumberFormat="1" applyFont="1" applyFill="1" applyBorder="1" applyProtection="1">
      <protection locked="0"/>
    </xf>
    <xf numFmtId="165" fontId="25" fillId="9" borderId="1" xfId="0" applyNumberFormat="1" applyFont="1" applyFill="1" applyBorder="1" applyProtection="1">
      <protection locked="0"/>
    </xf>
    <xf numFmtId="165" fontId="25" fillId="9" borderId="17" xfId="0" applyNumberFormat="1" applyFont="1" applyFill="1" applyBorder="1" applyProtection="1">
      <protection locked="0"/>
    </xf>
    <xf numFmtId="10" fontId="25" fillId="17" borderId="37" xfId="2" applyNumberFormat="1" applyFont="1" applyFill="1" applyBorder="1" applyProtection="1"/>
    <xf numFmtId="10" fontId="25" fillId="17" borderId="38" xfId="2" applyNumberFormat="1" applyFont="1" applyFill="1" applyBorder="1" applyProtection="1"/>
    <xf numFmtId="10" fontId="25" fillId="17" borderId="39" xfId="2" applyNumberFormat="1" applyFont="1" applyFill="1" applyBorder="1" applyProtection="1"/>
    <xf numFmtId="165" fontId="25" fillId="9" borderId="24" xfId="0" applyNumberFormat="1" applyFont="1" applyFill="1" applyBorder="1" applyProtection="1">
      <protection locked="0"/>
    </xf>
    <xf numFmtId="165" fontId="25" fillId="9" borderId="0" xfId="0" applyNumberFormat="1" applyFont="1" applyFill="1" applyBorder="1" applyProtection="1">
      <protection locked="0"/>
    </xf>
    <xf numFmtId="165" fontId="25" fillId="9" borderId="18" xfId="0" applyNumberFormat="1" applyFont="1" applyFill="1" applyBorder="1" applyProtection="1">
      <protection locked="0"/>
    </xf>
    <xf numFmtId="168" fontId="25" fillId="17" borderId="40" xfId="2" applyNumberFormat="1" applyFont="1" applyFill="1" applyBorder="1" applyProtection="1"/>
    <xf numFmtId="168" fontId="25" fillId="17" borderId="1" xfId="2" applyNumberFormat="1" applyFont="1" applyFill="1" applyBorder="1" applyProtection="1"/>
    <xf numFmtId="168" fontId="25" fillId="17" borderId="17" xfId="2" applyNumberFormat="1" applyFont="1" applyFill="1" applyBorder="1" applyProtection="1"/>
    <xf numFmtId="165" fontId="25" fillId="4" borderId="37" xfId="0" applyNumberFormat="1" applyFont="1" applyFill="1" applyBorder="1"/>
    <xf numFmtId="165" fontId="25" fillId="4" borderId="38" xfId="0" applyNumberFormat="1" applyFont="1" applyFill="1" applyBorder="1"/>
    <xf numFmtId="165" fontId="25" fillId="4" borderId="39" xfId="0" applyNumberFormat="1" applyFont="1" applyFill="1" applyBorder="1"/>
    <xf numFmtId="165" fontId="24" fillId="4" borderId="43" xfId="0" applyNumberFormat="1" applyFont="1" applyFill="1" applyBorder="1" applyAlignment="1">
      <alignment vertical="center" wrapText="1"/>
    </xf>
    <xf numFmtId="10" fontId="27" fillId="9" borderId="37" xfId="2" applyNumberFormat="1" applyFont="1" applyFill="1" applyBorder="1" applyProtection="1"/>
    <xf numFmtId="10" fontId="27" fillId="9" borderId="38" xfId="2" applyNumberFormat="1" applyFont="1" applyFill="1" applyBorder="1" applyProtection="1"/>
    <xf numFmtId="10" fontId="27" fillId="9" borderId="39" xfId="2" applyNumberFormat="1" applyFont="1" applyFill="1" applyBorder="1" applyProtection="1"/>
    <xf numFmtId="0" fontId="24" fillId="4" borderId="43" xfId="0" applyFont="1" applyFill="1" applyBorder="1" applyAlignment="1" applyProtection="1">
      <alignment horizontal="center" vertical="center" wrapText="1"/>
    </xf>
    <xf numFmtId="0" fontId="27" fillId="2" borderId="0" xfId="0" applyFont="1" applyFill="1" applyBorder="1" applyProtection="1"/>
    <xf numFmtId="10" fontId="24" fillId="4" borderId="43" xfId="2" applyNumberFormat="1" applyFont="1" applyFill="1" applyBorder="1" applyAlignment="1" applyProtection="1">
      <alignment horizontal="center" vertical="center" wrapText="1"/>
    </xf>
    <xf numFmtId="0" fontId="26" fillId="7" borderId="0" xfId="0" applyFont="1" applyFill="1" applyBorder="1" applyProtection="1"/>
    <xf numFmtId="0" fontId="27" fillId="2" borderId="0" xfId="0" applyFont="1" applyFill="1" applyProtection="1"/>
    <xf numFmtId="167" fontId="27" fillId="9" borderId="37" xfId="2" applyNumberFormat="1" applyFont="1" applyFill="1" applyBorder="1" applyAlignment="1" applyProtection="1">
      <alignment horizontal="center"/>
    </xf>
    <xf numFmtId="167" fontId="27" fillId="9" borderId="38" xfId="2" applyNumberFormat="1" applyFont="1" applyFill="1" applyBorder="1" applyAlignment="1" applyProtection="1">
      <alignment horizontal="center"/>
    </xf>
    <xf numFmtId="167" fontId="27" fillId="9" borderId="39" xfId="2" applyNumberFormat="1" applyFont="1" applyFill="1" applyBorder="1" applyAlignment="1" applyProtection="1">
      <alignment horizontal="center"/>
    </xf>
    <xf numFmtId="0" fontId="0" fillId="17" borderId="0" xfId="0" applyFill="1" applyProtection="1"/>
    <xf numFmtId="0" fontId="26" fillId="7" borderId="0" xfId="0" applyFont="1" applyFill="1" applyProtection="1"/>
    <xf numFmtId="165" fontId="25" fillId="9" borderId="37" xfId="0" applyNumberFormat="1" applyFont="1" applyFill="1" applyBorder="1" applyProtection="1"/>
    <xf numFmtId="165" fontId="25" fillId="9" borderId="40" xfId="0" applyNumberFormat="1" applyFont="1" applyFill="1" applyBorder="1" applyProtection="1"/>
    <xf numFmtId="165" fontId="24" fillId="4" borderId="39" xfId="0" applyNumberFormat="1" applyFont="1" applyFill="1" applyBorder="1" applyAlignment="1">
      <alignment vertical="center" wrapText="1"/>
    </xf>
    <xf numFmtId="165" fontId="25" fillId="9" borderId="38" xfId="0" applyNumberFormat="1" applyFont="1" applyFill="1" applyBorder="1" applyProtection="1"/>
    <xf numFmtId="165" fontId="25" fillId="9" borderId="39" xfId="0" applyNumberFormat="1" applyFont="1" applyFill="1" applyBorder="1" applyProtection="1"/>
    <xf numFmtId="165" fontId="25" fillId="9" borderId="41" xfId="0" applyNumberFormat="1" applyFont="1" applyFill="1" applyBorder="1" applyProtection="1"/>
    <xf numFmtId="165" fontId="25" fillId="9" borderId="1" xfId="0" applyNumberFormat="1" applyFont="1" applyFill="1" applyBorder="1" applyProtection="1"/>
    <xf numFmtId="165" fontId="25" fillId="9" borderId="17" xfId="0" applyNumberFormat="1" applyFont="1" applyFill="1" applyBorder="1" applyProtection="1"/>
    <xf numFmtId="165" fontId="25" fillId="9" borderId="2" xfId="0" applyNumberFormat="1" applyFont="1" applyFill="1" applyBorder="1" applyProtection="1"/>
    <xf numFmtId="165" fontId="25" fillId="9" borderId="42" xfId="0" applyNumberFormat="1" applyFont="1" applyFill="1" applyBorder="1" applyProtection="1"/>
    <xf numFmtId="0" fontId="26" fillId="14" borderId="0" xfId="0" applyFont="1" applyFill="1" applyAlignment="1" applyProtection="1">
      <alignment vertical="center"/>
    </xf>
    <xf numFmtId="0" fontId="11" fillId="0" borderId="28" xfId="0" applyFont="1" applyBorder="1" applyAlignment="1">
      <alignment horizontal="center"/>
    </xf>
    <xf numFmtId="0" fontId="6" fillId="22" borderId="34" xfId="0" applyFont="1" applyFill="1" applyBorder="1"/>
    <xf numFmtId="0" fontId="0" fillId="22" borderId="0" xfId="0" applyFill="1" applyBorder="1"/>
    <xf numFmtId="0" fontId="0" fillId="22" borderId="28" xfId="0" applyFill="1" applyBorder="1"/>
    <xf numFmtId="0" fontId="0" fillId="22" borderId="25" xfId="0" applyFill="1" applyBorder="1"/>
    <xf numFmtId="0" fontId="0" fillId="22" borderId="32" xfId="0" applyFill="1" applyBorder="1"/>
    <xf numFmtId="0" fontId="1" fillId="22" borderId="33" xfId="0" applyFont="1" applyFill="1" applyBorder="1" applyAlignment="1">
      <alignment horizontal="center"/>
    </xf>
    <xf numFmtId="0" fontId="0" fillId="22" borderId="26" xfId="0" applyFill="1" applyBorder="1"/>
    <xf numFmtId="0" fontId="0" fillId="22" borderId="0" xfId="0" applyFill="1"/>
    <xf numFmtId="0" fontId="0" fillId="22" borderId="24" xfId="0" applyFill="1" applyBorder="1"/>
    <xf numFmtId="0" fontId="7" fillId="22" borderId="0" xfId="0" applyFont="1" applyFill="1" applyBorder="1"/>
    <xf numFmtId="0" fontId="0" fillId="22" borderId="41" xfId="0" applyFill="1" applyBorder="1"/>
    <xf numFmtId="0" fontId="43" fillId="22" borderId="0" xfId="0" applyFont="1" applyFill="1" applyBorder="1"/>
    <xf numFmtId="0" fontId="43" fillId="22" borderId="25" xfId="0" applyFont="1" applyFill="1" applyBorder="1"/>
    <xf numFmtId="167" fontId="27" fillId="9" borderId="37" xfId="2" applyNumberFormat="1" applyFont="1" applyFill="1" applyBorder="1" applyAlignment="1" applyProtection="1">
      <alignment horizontal="center"/>
      <protection locked="0"/>
    </xf>
    <xf numFmtId="167" fontId="27" fillId="9" borderId="38" xfId="2" applyNumberFormat="1" applyFont="1" applyFill="1" applyBorder="1" applyAlignment="1" applyProtection="1">
      <alignment horizontal="center"/>
      <protection locked="0"/>
    </xf>
    <xf numFmtId="167" fontId="27" fillId="9" borderId="39" xfId="2" applyNumberFormat="1" applyFont="1" applyFill="1" applyBorder="1" applyAlignment="1" applyProtection="1">
      <alignment horizontal="center"/>
      <protection locked="0"/>
    </xf>
    <xf numFmtId="0" fontId="24" fillId="4" borderId="0" xfId="0" applyFont="1" applyFill="1" applyBorder="1" applyAlignment="1" applyProtection="1">
      <alignment horizontal="left"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xf numFmtId="0" fontId="25" fillId="5" borderId="0" xfId="0" applyFont="1" applyFill="1" applyBorder="1"/>
    <xf numFmtId="0" fontId="26" fillId="7" borderId="0" xfId="0" applyFont="1" applyFill="1" applyBorder="1" applyAlignment="1">
      <alignment vertical="center"/>
    </xf>
    <xf numFmtId="0" fontId="25" fillId="4" borderId="24" xfId="0" applyFont="1" applyFill="1" applyBorder="1"/>
    <xf numFmtId="0" fontId="25" fillId="4" borderId="41" xfId="0" applyFont="1" applyFill="1" applyBorder="1"/>
    <xf numFmtId="0" fontId="25" fillId="4" borderId="0" xfId="0" applyFont="1" applyFill="1" applyBorder="1"/>
    <xf numFmtId="0" fontId="25" fillId="4" borderId="2" xfId="0" applyFont="1" applyFill="1" applyBorder="1"/>
    <xf numFmtId="0" fontId="25" fillId="4" borderId="18" xfId="0" applyFont="1" applyFill="1" applyBorder="1"/>
    <xf numFmtId="0" fontId="25" fillId="4" borderId="42" xfId="0" applyFont="1" applyFill="1" applyBorder="1"/>
    <xf numFmtId="0" fontId="25" fillId="2" borderId="0" xfId="0" applyFont="1" applyFill="1" applyBorder="1" applyAlignment="1">
      <alignment horizontal="center" vertical="center" wrapText="1"/>
    </xf>
    <xf numFmtId="0" fontId="24" fillId="4" borderId="0" xfId="0" applyFont="1" applyFill="1" applyBorder="1" applyAlignment="1">
      <alignment horizontal="center" vertical="center"/>
    </xf>
    <xf numFmtId="0" fontId="25" fillId="2" borderId="0" xfId="0" applyFont="1" applyFill="1" applyBorder="1" applyAlignment="1">
      <alignment horizontal="center" vertical="center"/>
    </xf>
    <xf numFmtId="165" fontId="24" fillId="4" borderId="0" xfId="0" applyNumberFormat="1" applyFont="1" applyFill="1" applyBorder="1" applyAlignment="1">
      <alignment horizontal="center" vertical="center"/>
    </xf>
    <xf numFmtId="0" fontId="26" fillId="4" borderId="0" xfId="0" applyFont="1" applyFill="1" applyBorder="1" applyAlignment="1">
      <alignment horizontal="center" vertical="center" wrapText="1"/>
    </xf>
    <xf numFmtId="0" fontId="26" fillId="4" borderId="0" xfId="0" applyFont="1" applyFill="1" applyBorder="1"/>
    <xf numFmtId="3" fontId="26" fillId="4" borderId="43" xfId="0" applyNumberFormat="1" applyFont="1" applyFill="1" applyBorder="1"/>
    <xf numFmtId="0" fontId="26" fillId="6" borderId="43" xfId="0" applyFont="1" applyFill="1" applyBorder="1" applyAlignment="1">
      <alignment horizontal="center" vertical="center"/>
    </xf>
    <xf numFmtId="3" fontId="26" fillId="6" borderId="43" xfId="0" applyNumberFormat="1" applyFont="1" applyFill="1" applyBorder="1" applyAlignment="1">
      <alignment horizontal="center" vertical="center"/>
    </xf>
    <xf numFmtId="0" fontId="27" fillId="5" borderId="0" xfId="0" applyFont="1" applyFill="1" applyBorder="1"/>
    <xf numFmtId="3" fontId="26" fillId="6" borderId="43" xfId="0" applyNumberFormat="1" applyFont="1" applyFill="1" applyBorder="1" applyAlignment="1">
      <alignment horizontal="center"/>
    </xf>
    <xf numFmtId="0" fontId="26" fillId="6" borderId="43" xfId="0" applyFont="1" applyFill="1" applyBorder="1" applyAlignment="1">
      <alignment horizontal="center"/>
    </xf>
    <xf numFmtId="165" fontId="27" fillId="9" borderId="43" xfId="0" applyNumberFormat="1" applyFont="1" applyFill="1" applyBorder="1" applyProtection="1">
      <protection locked="0"/>
    </xf>
    <xf numFmtId="0" fontId="27" fillId="7" borderId="0" xfId="0" applyFont="1" applyFill="1" applyBorder="1" applyAlignment="1">
      <alignment horizontal="center" vertical="center"/>
    </xf>
    <xf numFmtId="165" fontId="26" fillId="4" borderId="0" xfId="0" applyNumberFormat="1" applyFont="1" applyFill="1" applyBorder="1" applyAlignment="1">
      <alignment horizontal="center" vertical="center"/>
    </xf>
    <xf numFmtId="0" fontId="26" fillId="4" borderId="0" xfId="0" applyFont="1" applyFill="1" applyBorder="1" applyAlignment="1">
      <alignment horizontal="left" vertical="center"/>
    </xf>
    <xf numFmtId="0" fontId="27" fillId="4" borderId="0" xfId="0" applyFont="1" applyFill="1" applyBorder="1" applyAlignment="1">
      <alignment horizontal="left" vertical="center"/>
    </xf>
    <xf numFmtId="165" fontId="26" fillId="4" borderId="0" xfId="0" applyNumberFormat="1" applyFont="1" applyFill="1" applyBorder="1"/>
    <xf numFmtId="0" fontId="27" fillId="4" borderId="0" xfId="0" applyFont="1" applyFill="1" applyBorder="1"/>
    <xf numFmtId="10" fontId="26" fillId="4" borderId="43" xfId="2" applyNumberFormat="1" applyFont="1" applyFill="1" applyBorder="1"/>
    <xf numFmtId="3" fontId="26" fillId="4" borderId="43" xfId="0" applyNumberFormat="1" applyFont="1" applyFill="1" applyBorder="1" applyProtection="1"/>
    <xf numFmtId="165" fontId="26" fillId="4" borderId="43" xfId="0" applyNumberFormat="1" applyFont="1" applyFill="1" applyBorder="1" applyAlignment="1">
      <alignment vertical="center"/>
    </xf>
    <xf numFmtId="165" fontId="26" fillId="6" borderId="43" xfId="0" applyNumberFormat="1" applyFont="1" applyFill="1" applyBorder="1" applyAlignment="1">
      <alignment horizontal="center"/>
    </xf>
    <xf numFmtId="165" fontId="26" fillId="4" borderId="43" xfId="0" applyNumberFormat="1" applyFont="1" applyFill="1" applyBorder="1" applyAlignment="1">
      <alignment horizontal="center" vertical="center" wrapText="1"/>
    </xf>
    <xf numFmtId="0" fontId="32" fillId="10" borderId="0" xfId="0" applyFont="1" applyFill="1" applyBorder="1"/>
    <xf numFmtId="165" fontId="32" fillId="10" borderId="0" xfId="0" applyNumberFormat="1" applyFont="1" applyFill="1" applyBorder="1"/>
    <xf numFmtId="0" fontId="32" fillId="13" borderId="0" xfId="0" applyFont="1" applyFill="1" applyBorder="1" applyAlignment="1">
      <alignment horizontal="center" vertical="center" wrapText="1"/>
    </xf>
    <xf numFmtId="0" fontId="0" fillId="23" borderId="0" xfId="0" applyFill="1"/>
    <xf numFmtId="0" fontId="0" fillId="23" borderId="0" xfId="0" applyFill="1" applyBorder="1"/>
    <xf numFmtId="0" fontId="23" fillId="19" borderId="0" xfId="0" applyFont="1" applyFill="1" applyBorder="1"/>
    <xf numFmtId="165" fontId="23" fillId="19" borderId="0" xfId="0" applyNumberFormat="1" applyFont="1" applyFill="1" applyBorder="1"/>
    <xf numFmtId="0" fontId="10" fillId="19" borderId="0" xfId="0" applyFont="1" applyFill="1" applyBorder="1" applyAlignment="1">
      <alignment horizontal="center" vertical="center"/>
    </xf>
    <xf numFmtId="0" fontId="23" fillId="19" borderId="0" xfId="0" applyFont="1" applyFill="1" applyBorder="1" applyAlignment="1">
      <alignment horizontal="center" vertical="center"/>
    </xf>
    <xf numFmtId="0" fontId="39" fillId="19" borderId="0" xfId="0" applyFont="1" applyFill="1" applyBorder="1" applyAlignment="1">
      <alignment horizontal="center" vertical="center" wrapText="1"/>
    </xf>
    <xf numFmtId="165" fontId="44" fillId="19" borderId="0" xfId="0" applyNumberFormat="1" applyFont="1" applyFill="1" applyBorder="1" applyAlignment="1">
      <alignment horizontal="center" vertical="center" wrapText="1"/>
    </xf>
    <xf numFmtId="0" fontId="42" fillId="19" borderId="0" xfId="0" applyFont="1" applyFill="1" applyBorder="1" applyAlignment="1">
      <alignment horizontal="center"/>
    </xf>
    <xf numFmtId="0" fontId="44" fillId="19" borderId="0" xfId="0" applyFont="1" applyFill="1" applyBorder="1" applyAlignment="1">
      <alignment horizontal="center"/>
    </xf>
    <xf numFmtId="165" fontId="46" fillId="19" borderId="0" xfId="0" applyNumberFormat="1" applyFont="1" applyFill="1" applyBorder="1" applyProtection="1"/>
    <xf numFmtId="0" fontId="0" fillId="0" borderId="0" xfId="0" applyProtection="1">
      <protection locked="0"/>
    </xf>
    <xf numFmtId="0" fontId="0" fillId="21" borderId="0" xfId="0" applyFill="1"/>
    <xf numFmtId="0" fontId="32" fillId="21" borderId="0" xfId="0" applyFont="1" applyFill="1" applyBorder="1"/>
    <xf numFmtId="0" fontId="33" fillId="21" borderId="0" xfId="0" applyFont="1" applyFill="1" applyBorder="1" applyAlignment="1">
      <alignment horizontal="center"/>
    </xf>
    <xf numFmtId="0" fontId="32" fillId="21" borderId="0" xfId="0" applyFont="1" applyFill="1" applyBorder="1" applyAlignment="1">
      <alignment horizontal="center" vertical="center" wrapText="1"/>
    </xf>
    <xf numFmtId="0" fontId="32" fillId="21" borderId="0" xfId="0" applyFont="1" applyFill="1"/>
    <xf numFmtId="0" fontId="32" fillId="21" borderId="0" xfId="0" applyFont="1" applyFill="1" applyBorder="1" applyProtection="1">
      <protection locked="0"/>
    </xf>
    <xf numFmtId="0" fontId="32" fillId="21" borderId="0" xfId="0" applyFont="1" applyFill="1" applyBorder="1" applyAlignment="1" applyProtection="1">
      <alignment horizontal="center" vertical="center" wrapText="1"/>
      <protection locked="0"/>
    </xf>
    <xf numFmtId="0" fontId="27" fillId="21" borderId="0" xfId="0" applyFont="1" applyFill="1" applyBorder="1"/>
    <xf numFmtId="0" fontId="27" fillId="21" borderId="0" xfId="0" applyFont="1" applyFill="1"/>
    <xf numFmtId="3" fontId="27" fillId="21" borderId="0" xfId="0" applyNumberFormat="1" applyFont="1" applyFill="1"/>
    <xf numFmtId="165" fontId="27" fillId="21" borderId="0" xfId="0" applyNumberFormat="1" applyFont="1" applyFill="1"/>
    <xf numFmtId="0" fontId="27" fillId="21" borderId="0" xfId="0" applyFont="1" applyFill="1" applyBorder="1" applyAlignment="1">
      <alignment horizontal="center" vertical="center" wrapText="1"/>
    </xf>
    <xf numFmtId="0" fontId="27" fillId="21" borderId="3" xfId="0" applyFont="1" applyFill="1" applyBorder="1"/>
    <xf numFmtId="0" fontId="0" fillId="21" borderId="0" xfId="0" applyFill="1" applyProtection="1"/>
    <xf numFmtId="0" fontId="11" fillId="6"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47" fillId="6" borderId="0" xfId="0" applyFont="1" applyFill="1" applyBorder="1" applyAlignment="1" applyProtection="1">
      <alignment horizontal="center" vertical="center"/>
      <protection locked="0"/>
    </xf>
    <xf numFmtId="38" fontId="1" fillId="6" borderId="0" xfId="0" applyNumberFormat="1" applyFont="1" applyFill="1" applyBorder="1" applyAlignment="1" applyProtection="1">
      <alignment horizontal="center" vertical="center"/>
      <protection locked="0"/>
    </xf>
    <xf numFmtId="0" fontId="2" fillId="2" borderId="0" xfId="0" applyFont="1" applyFill="1" applyBorder="1" applyProtection="1"/>
    <xf numFmtId="0" fontId="26" fillId="4"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11" fillId="2" borderId="0" xfId="0" applyFont="1" applyFill="1" applyBorder="1" applyProtection="1"/>
    <xf numFmtId="0" fontId="11" fillId="2" borderId="0" xfId="0" applyFont="1" applyFill="1" applyBorder="1" applyAlignment="1" applyProtection="1">
      <alignment horizontal="center"/>
    </xf>
    <xf numFmtId="0" fontId="11" fillId="2" borderId="0" xfId="0" applyFont="1" applyFill="1" applyBorder="1" applyAlignment="1" applyProtection="1"/>
    <xf numFmtId="0" fontId="24" fillId="4" borderId="0" xfId="0" applyFont="1" applyFill="1" applyBorder="1" applyProtection="1"/>
    <xf numFmtId="0" fontId="34" fillId="4" borderId="43" xfId="0" applyFont="1" applyFill="1" applyBorder="1" applyAlignment="1">
      <alignment horizontal="center" vertical="center" wrapText="1"/>
    </xf>
    <xf numFmtId="0" fontId="24" fillId="9" borderId="43" xfId="0" applyFont="1" applyFill="1" applyBorder="1" applyAlignment="1">
      <alignment horizontal="center" vertical="center" wrapText="1"/>
    </xf>
    <xf numFmtId="0" fontId="50" fillId="2" borderId="0" xfId="0" applyFont="1" applyFill="1"/>
    <xf numFmtId="165" fontId="49" fillId="4" borderId="43" xfId="0" applyNumberFormat="1" applyFont="1" applyFill="1" applyBorder="1"/>
    <xf numFmtId="165" fontId="50" fillId="2" borderId="0" xfId="0" applyNumberFormat="1" applyFont="1" applyFill="1" applyBorder="1"/>
    <xf numFmtId="165" fontId="50" fillId="2" borderId="0" xfId="0" applyNumberFormat="1" applyFont="1" applyFill="1"/>
    <xf numFmtId="165" fontId="49" fillId="9" borderId="43" xfId="0" applyNumberFormat="1" applyFont="1" applyFill="1" applyBorder="1"/>
    <xf numFmtId="165" fontId="49" fillId="2" borderId="0" xfId="0" applyNumberFormat="1" applyFont="1" applyFill="1"/>
    <xf numFmtId="0" fontId="50" fillId="7" borderId="0" xfId="0" applyFont="1" applyFill="1"/>
    <xf numFmtId="165" fontId="50" fillId="9" borderId="37" xfId="0" applyNumberFormat="1" applyFont="1" applyFill="1" applyBorder="1" applyProtection="1">
      <protection locked="0"/>
    </xf>
    <xf numFmtId="165" fontId="50" fillId="10" borderId="37" xfId="0" applyNumberFormat="1" applyFont="1" applyFill="1" applyBorder="1" applyProtection="1">
      <protection locked="0"/>
    </xf>
    <xf numFmtId="165" fontId="50" fillId="9" borderId="38" xfId="0" applyNumberFormat="1" applyFont="1" applyFill="1" applyBorder="1" applyProtection="1">
      <protection locked="0"/>
    </xf>
    <xf numFmtId="165" fontId="50" fillId="10" borderId="38" xfId="0" applyNumberFormat="1" applyFont="1" applyFill="1" applyBorder="1" applyProtection="1">
      <protection locked="0"/>
    </xf>
    <xf numFmtId="165" fontId="50" fillId="9" borderId="39" xfId="0" applyNumberFormat="1" applyFont="1" applyFill="1" applyBorder="1" applyProtection="1">
      <protection locked="0"/>
    </xf>
    <xf numFmtId="165" fontId="50" fillId="10" borderId="39" xfId="0" applyNumberFormat="1" applyFont="1" applyFill="1" applyBorder="1" applyProtection="1">
      <protection locked="0"/>
    </xf>
    <xf numFmtId="0" fontId="50" fillId="7" borderId="0" xfId="0" applyFont="1" applyFill="1" applyProtection="1"/>
    <xf numFmtId="165" fontId="50" fillId="9" borderId="43" xfId="0" applyNumberFormat="1" applyFont="1" applyFill="1" applyBorder="1" applyProtection="1"/>
    <xf numFmtId="165" fontId="50" fillId="10" borderId="43" xfId="0" applyNumberFormat="1" applyFont="1" applyFill="1" applyBorder="1" applyProtection="1">
      <protection locked="0"/>
    </xf>
    <xf numFmtId="0" fontId="50" fillId="5" borderId="0" xfId="0" applyFont="1" applyFill="1"/>
    <xf numFmtId="165" fontId="50" fillId="5" borderId="0" xfId="0" applyNumberFormat="1" applyFont="1" applyFill="1" applyBorder="1" applyProtection="1"/>
    <xf numFmtId="0" fontId="50" fillId="5" borderId="0" xfId="0" applyFont="1" applyFill="1" applyBorder="1" applyProtection="1"/>
    <xf numFmtId="165" fontId="50" fillId="7" borderId="0" xfId="0" applyNumberFormat="1" applyFont="1" applyFill="1" applyBorder="1" applyProtection="1"/>
    <xf numFmtId="0" fontId="50" fillId="7" borderId="0" xfId="0" applyFont="1" applyFill="1" applyBorder="1"/>
    <xf numFmtId="0" fontId="50" fillId="7" borderId="0" xfId="0" applyFont="1" applyFill="1" applyBorder="1" applyProtection="1"/>
    <xf numFmtId="165" fontId="50" fillId="7" borderId="0" xfId="0" applyNumberFormat="1" applyFont="1" applyFill="1"/>
    <xf numFmtId="165" fontId="51" fillId="4" borderId="43" xfId="0" applyNumberFormat="1" applyFont="1" applyFill="1" applyBorder="1"/>
    <xf numFmtId="165" fontId="51" fillId="7" borderId="0" xfId="0" applyNumberFormat="1" applyFont="1" applyFill="1" applyBorder="1"/>
    <xf numFmtId="165" fontId="51" fillId="7" borderId="0" xfId="0" applyNumberFormat="1" applyFont="1" applyFill="1"/>
    <xf numFmtId="0" fontId="24" fillId="4" borderId="40" xfId="0" applyFont="1" applyFill="1" applyBorder="1"/>
    <xf numFmtId="0" fontId="24" fillId="4" borderId="1" xfId="0" applyFont="1" applyFill="1" applyBorder="1"/>
    <xf numFmtId="0" fontId="24" fillId="4" borderId="17" xfId="0" applyFont="1" applyFill="1" applyBorder="1"/>
    <xf numFmtId="0" fontId="52" fillId="0" borderId="0" xfId="0" applyFont="1"/>
    <xf numFmtId="165" fontId="50" fillId="9" borderId="43" xfId="0" applyNumberFormat="1" applyFont="1" applyFill="1" applyBorder="1" applyProtection="1">
      <protection locked="0"/>
    </xf>
    <xf numFmtId="165" fontId="51" fillId="4" borderId="0" xfId="0" applyNumberFormat="1" applyFont="1" applyFill="1"/>
    <xf numFmtId="10" fontId="49" fillId="2" borderId="0" xfId="2" applyNumberFormat="1" applyFont="1" applyFill="1"/>
    <xf numFmtId="165" fontId="51" fillId="7" borderId="0" xfId="0" applyNumberFormat="1" applyFont="1" applyFill="1" applyAlignment="1">
      <alignment vertical="center"/>
    </xf>
    <xf numFmtId="165" fontId="51" fillId="6" borderId="43" xfId="0" applyNumberFormat="1" applyFont="1" applyFill="1" applyBorder="1" applyAlignment="1">
      <alignment horizontal="center" vertical="center"/>
    </xf>
    <xf numFmtId="165" fontId="51" fillId="7" borderId="0" xfId="0" applyNumberFormat="1" applyFont="1" applyFill="1" applyBorder="1" applyAlignment="1">
      <alignment vertical="center"/>
    </xf>
    <xf numFmtId="0" fontId="50" fillId="2" borderId="0" xfId="0" applyFont="1" applyFill="1" applyBorder="1"/>
    <xf numFmtId="165" fontId="52" fillId="7" borderId="0" xfId="0" applyNumberFormat="1" applyFont="1" applyFill="1"/>
    <xf numFmtId="0" fontId="52" fillId="7" borderId="0" xfId="0" applyFont="1" applyFill="1"/>
    <xf numFmtId="0" fontId="52" fillId="7" borderId="0" xfId="0" applyFont="1" applyFill="1" applyBorder="1"/>
    <xf numFmtId="0" fontId="50" fillId="5" borderId="0" xfId="0" applyFont="1" applyFill="1" applyBorder="1"/>
    <xf numFmtId="165" fontId="53" fillId="24" borderId="37" xfId="0" applyNumberFormat="1" applyFont="1" applyFill="1" applyBorder="1" applyProtection="1"/>
    <xf numFmtId="165" fontId="50" fillId="17" borderId="37" xfId="0" applyNumberFormat="1" applyFont="1" applyFill="1" applyBorder="1" applyProtection="1">
      <protection locked="0"/>
    </xf>
    <xf numFmtId="165" fontId="50" fillId="4" borderId="37" xfId="0" applyNumberFormat="1" applyFont="1" applyFill="1" applyBorder="1"/>
    <xf numFmtId="165" fontId="50" fillId="17" borderId="38" xfId="0" applyNumberFormat="1" applyFont="1" applyFill="1" applyBorder="1" applyProtection="1">
      <protection locked="0"/>
    </xf>
    <xf numFmtId="165" fontId="50" fillId="4" borderId="38" xfId="0" applyNumberFormat="1" applyFont="1" applyFill="1" applyBorder="1"/>
    <xf numFmtId="0" fontId="49" fillId="7" borderId="0" xfId="0" applyFont="1" applyFill="1"/>
    <xf numFmtId="165" fontId="49" fillId="7" borderId="0" xfId="0" applyNumberFormat="1" applyFont="1" applyFill="1" applyBorder="1"/>
    <xf numFmtId="165" fontId="49" fillId="7" borderId="0" xfId="0" applyNumberFormat="1" applyFont="1" applyFill="1"/>
    <xf numFmtId="0" fontId="49" fillId="2" borderId="0" xfId="0" applyFont="1" applyFill="1"/>
    <xf numFmtId="3" fontId="49" fillId="2" borderId="0" xfId="0" applyNumberFormat="1" applyFont="1" applyFill="1"/>
    <xf numFmtId="3" fontId="49" fillId="2" borderId="0" xfId="0" applyNumberFormat="1" applyFont="1" applyFill="1" applyBorder="1"/>
    <xf numFmtId="0" fontId="49" fillId="7" borderId="0" xfId="0" applyFont="1" applyFill="1" applyBorder="1" applyAlignment="1"/>
    <xf numFmtId="0" fontId="49" fillId="6" borderId="43" xfId="0" applyFont="1" applyFill="1" applyBorder="1" applyAlignment="1">
      <alignment horizontal="center"/>
    </xf>
    <xf numFmtId="0" fontId="49" fillId="7" borderId="0" xfId="0" applyFont="1" applyFill="1" applyAlignment="1"/>
    <xf numFmtId="3" fontId="49" fillId="6" borderId="43" xfId="0" applyNumberFormat="1" applyFont="1" applyFill="1" applyBorder="1" applyAlignment="1">
      <alignment horizontal="center"/>
    </xf>
    <xf numFmtId="0" fontId="49" fillId="7" borderId="0" xfId="0" applyFont="1" applyFill="1" applyBorder="1"/>
    <xf numFmtId="0" fontId="49" fillId="2" borderId="0" xfId="0" applyFont="1" applyFill="1" applyBorder="1"/>
    <xf numFmtId="0" fontId="49" fillId="5" borderId="0" xfId="0" applyFont="1" applyFill="1"/>
    <xf numFmtId="3" fontId="49" fillId="4" borderId="43" xfId="0" applyNumberFormat="1" applyFont="1" applyFill="1" applyBorder="1"/>
    <xf numFmtId="3" fontId="49" fillId="7" borderId="0" xfId="0" applyNumberFormat="1" applyFont="1" applyFill="1"/>
    <xf numFmtId="3" fontId="49" fillId="7" borderId="0" xfId="0" applyNumberFormat="1" applyFont="1" applyFill="1" applyBorder="1"/>
    <xf numFmtId="165" fontId="49" fillId="4" borderId="43" xfId="0" applyNumberFormat="1" applyFont="1" applyFill="1" applyBorder="1" applyAlignment="1">
      <alignment horizontal="center" vertical="center" wrapText="1"/>
    </xf>
    <xf numFmtId="3" fontId="50" fillId="2" borderId="0" xfId="0" applyNumberFormat="1" applyFont="1" applyFill="1"/>
    <xf numFmtId="165" fontId="49" fillId="2" borderId="0" xfId="0" applyNumberFormat="1" applyFont="1" applyFill="1" applyBorder="1"/>
    <xf numFmtId="165" fontId="49" fillId="7" borderId="0" xfId="0" applyNumberFormat="1" applyFont="1" applyFill="1" applyAlignment="1"/>
    <xf numFmtId="165" fontId="26" fillId="2" borderId="0" xfId="0" applyNumberFormat="1" applyFont="1" applyFill="1" applyBorder="1" applyProtection="1"/>
    <xf numFmtId="0" fontId="26" fillId="4" borderId="43" xfId="0" applyFont="1" applyFill="1" applyBorder="1" applyAlignment="1">
      <alignment vertical="center"/>
    </xf>
    <xf numFmtId="0" fontId="24" fillId="4" borderId="43" xfId="0" applyFont="1" applyFill="1" applyBorder="1" applyAlignment="1">
      <alignment vertical="center"/>
    </xf>
    <xf numFmtId="165" fontId="49" fillId="6" borderId="43" xfId="0" applyNumberFormat="1" applyFont="1" applyFill="1" applyBorder="1" applyAlignment="1">
      <alignment horizontal="center" vertical="center"/>
    </xf>
    <xf numFmtId="165" fontId="54" fillId="2" borderId="0" xfId="0" applyNumberFormat="1" applyFont="1" applyFill="1" applyBorder="1"/>
    <xf numFmtId="165" fontId="50" fillId="9" borderId="37" xfId="0" applyNumberFormat="1" applyFont="1" applyFill="1" applyBorder="1" applyProtection="1"/>
    <xf numFmtId="0" fontId="55" fillId="13" borderId="0" xfId="0" applyFont="1" applyFill="1" applyBorder="1" applyAlignment="1">
      <alignment horizontal="center" vertical="center" wrapText="1"/>
    </xf>
    <xf numFmtId="165" fontId="50" fillId="10" borderId="37" xfId="0" applyNumberFormat="1" applyFont="1" applyFill="1" applyBorder="1" applyProtection="1"/>
    <xf numFmtId="0" fontId="56" fillId="22" borderId="43" xfId="0" applyFont="1" applyFill="1" applyBorder="1" applyAlignment="1">
      <alignment horizontal="center"/>
    </xf>
    <xf numFmtId="165" fontId="50" fillId="10" borderId="43" xfId="0" applyNumberFormat="1" applyFont="1" applyFill="1" applyBorder="1" applyProtection="1"/>
    <xf numFmtId="165" fontId="49" fillId="4" borderId="43" xfId="0" applyNumberFormat="1" applyFont="1" applyFill="1" applyBorder="1" applyProtection="1"/>
    <xf numFmtId="1" fontId="10" fillId="2"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protection locked="0"/>
    </xf>
    <xf numFmtId="0" fontId="6" fillId="0" borderId="25" xfId="0" applyFont="1" applyBorder="1" applyAlignment="1">
      <alignment horizontal="left"/>
    </xf>
    <xf numFmtId="165" fontId="50" fillId="26" borderId="43" xfId="0" applyNumberFormat="1" applyFont="1" applyFill="1" applyBorder="1" applyProtection="1">
      <protection locked="0"/>
    </xf>
    <xf numFmtId="165" fontId="50" fillId="17" borderId="43" xfId="0" applyNumberFormat="1" applyFont="1" applyFill="1" applyBorder="1" applyProtection="1"/>
    <xf numFmtId="165" fontId="50" fillId="14" borderId="0" xfId="0" applyNumberFormat="1" applyFont="1" applyFill="1" applyBorder="1" applyProtection="1"/>
    <xf numFmtId="0" fontId="25" fillId="18" borderId="0" xfId="0" applyFont="1" applyFill="1" applyBorder="1" applyAlignment="1" applyProtection="1"/>
    <xf numFmtId="0" fontId="60" fillId="22" borderId="43" xfId="0" applyFont="1" applyFill="1" applyBorder="1" applyAlignment="1">
      <alignment horizontal="center"/>
    </xf>
    <xf numFmtId="0" fontId="60" fillId="2" borderId="43" xfId="0" applyFont="1" applyFill="1" applyBorder="1" applyAlignment="1">
      <alignment horizontal="center"/>
    </xf>
    <xf numFmtId="0" fontId="50" fillId="21" borderId="0" xfId="0" applyFont="1" applyFill="1"/>
    <xf numFmtId="0" fontId="25" fillId="9" borderId="45" xfId="0" applyFont="1" applyFill="1" applyBorder="1" applyAlignment="1" applyProtection="1"/>
    <xf numFmtId="0" fontId="61" fillId="9" borderId="46" xfId="0" applyFont="1" applyFill="1" applyBorder="1" applyAlignment="1" applyProtection="1">
      <alignment horizontal="center" vertical="center"/>
    </xf>
    <xf numFmtId="0" fontId="60" fillId="2" borderId="43" xfId="0" applyFont="1" applyFill="1" applyBorder="1" applyAlignment="1">
      <alignment horizontal="center" vertical="center"/>
    </xf>
    <xf numFmtId="0" fontId="25" fillId="18" borderId="18" xfId="0" applyFont="1" applyFill="1" applyBorder="1" applyAlignment="1" applyProtection="1"/>
    <xf numFmtId="165" fontId="49" fillId="26" borderId="43" xfId="0" applyNumberFormat="1" applyFont="1" applyFill="1" applyBorder="1" applyProtection="1">
      <protection locked="0"/>
    </xf>
    <xf numFmtId="165" fontId="49" fillId="26" borderId="43" xfId="0" applyNumberFormat="1" applyFont="1" applyFill="1" applyBorder="1" applyAlignment="1" applyProtection="1">
      <alignment horizontal="center" vertical="center"/>
      <protection locked="0"/>
    </xf>
    <xf numFmtId="0" fontId="55" fillId="8" borderId="45" xfId="0" applyFont="1" applyFill="1" applyBorder="1" applyAlignment="1" applyProtection="1">
      <alignment horizontal="left" vertical="center" wrapText="1"/>
    </xf>
    <xf numFmtId="165" fontId="49" fillId="12" borderId="46" xfId="0" applyNumberFormat="1" applyFont="1" applyFill="1" applyBorder="1" applyAlignment="1" applyProtection="1">
      <alignment horizontal="right" vertical="center"/>
    </xf>
    <xf numFmtId="10" fontId="63" fillId="25" borderId="39" xfId="2" applyNumberFormat="1" applyFont="1" applyFill="1" applyBorder="1" applyAlignment="1" applyProtection="1">
      <protection locked="0"/>
    </xf>
    <xf numFmtId="38" fontId="63" fillId="12" borderId="43" xfId="0" applyNumberFormat="1" applyFont="1" applyFill="1" applyBorder="1" applyAlignment="1" applyProtection="1"/>
    <xf numFmtId="0" fontId="55" fillId="30" borderId="0" xfId="0" applyFont="1" applyFill="1" applyBorder="1" applyAlignment="1" applyProtection="1">
      <alignment horizontal="center" vertical="center"/>
      <protection locked="0"/>
    </xf>
    <xf numFmtId="165" fontId="49" fillId="25" borderId="43" xfId="0" applyNumberFormat="1" applyFont="1" applyFill="1" applyBorder="1" applyProtection="1">
      <protection locked="0"/>
    </xf>
    <xf numFmtId="0" fontId="25" fillId="21" borderId="0" xfId="0" applyFont="1" applyFill="1" applyBorder="1"/>
    <xf numFmtId="165" fontId="50" fillId="31" borderId="37" xfId="0" applyNumberFormat="1" applyFont="1" applyFill="1" applyBorder="1" applyProtection="1">
      <protection locked="0"/>
    </xf>
    <xf numFmtId="165" fontId="50" fillId="31" borderId="38" xfId="0" applyNumberFormat="1" applyFont="1" applyFill="1" applyBorder="1" applyProtection="1">
      <protection locked="0"/>
    </xf>
    <xf numFmtId="165" fontId="50" fillId="31" borderId="39" xfId="0" applyNumberFormat="1" applyFont="1" applyFill="1" applyBorder="1" applyProtection="1">
      <protection locked="0"/>
    </xf>
    <xf numFmtId="165" fontId="50" fillId="20" borderId="39" xfId="0" applyNumberFormat="1" applyFont="1" applyFill="1" applyBorder="1" applyAlignment="1">
      <alignment horizontal="right"/>
    </xf>
    <xf numFmtId="165" fontId="49" fillId="20" borderId="43" xfId="0" applyNumberFormat="1" applyFont="1" applyFill="1" applyBorder="1" applyAlignment="1">
      <alignment horizontal="right" wrapText="1"/>
    </xf>
    <xf numFmtId="165" fontId="50" fillId="20" borderId="43" xfId="0" applyNumberFormat="1" applyFont="1" applyFill="1" applyBorder="1" applyAlignment="1">
      <alignment horizontal="right"/>
    </xf>
    <xf numFmtId="165" fontId="50" fillId="20" borderId="37" xfId="0" applyNumberFormat="1" applyFont="1" applyFill="1" applyBorder="1" applyAlignment="1">
      <alignment horizontal="right"/>
    </xf>
    <xf numFmtId="0" fontId="50" fillId="21" borderId="0" xfId="0" applyFont="1" applyFill="1" applyBorder="1"/>
    <xf numFmtId="165" fontId="50" fillId="20" borderId="38" xfId="0" applyNumberFormat="1" applyFont="1" applyFill="1" applyBorder="1" applyAlignment="1">
      <alignment horizontal="right"/>
    </xf>
    <xf numFmtId="0" fontId="50" fillId="16" borderId="38" xfId="0" applyFont="1" applyFill="1" applyBorder="1"/>
    <xf numFmtId="0" fontId="50" fillId="16" borderId="39" xfId="0" applyFont="1" applyFill="1" applyBorder="1"/>
    <xf numFmtId="0" fontId="43" fillId="22" borderId="34" xfId="0" applyFont="1" applyFill="1" applyBorder="1"/>
    <xf numFmtId="0" fontId="65" fillId="22" borderId="32" xfId="0" applyFont="1" applyFill="1" applyBorder="1"/>
    <xf numFmtId="0" fontId="43" fillId="22" borderId="26" xfId="0" applyFont="1" applyFill="1" applyBorder="1"/>
    <xf numFmtId="0" fontId="24" fillId="4" borderId="0" xfId="0" applyFont="1" applyFill="1" applyBorder="1" applyAlignment="1" applyProtection="1">
      <alignment horizontal="left" vertical="center" wrapText="1"/>
    </xf>
    <xf numFmtId="0" fontId="1" fillId="0" borderId="43" xfId="0" applyFont="1" applyFill="1" applyBorder="1" applyAlignment="1">
      <alignment horizontal="center"/>
    </xf>
    <xf numFmtId="0" fontId="43" fillId="22" borderId="24" xfId="0" applyFont="1" applyFill="1" applyBorder="1"/>
    <xf numFmtId="0" fontId="20" fillId="22" borderId="1" xfId="0" applyFont="1" applyFill="1" applyBorder="1"/>
    <xf numFmtId="0" fontId="65" fillId="22" borderId="17" xfId="0" applyFont="1" applyFill="1" applyBorder="1"/>
    <xf numFmtId="0" fontId="43" fillId="22" borderId="18" xfId="0" applyFont="1" applyFill="1" applyBorder="1"/>
    <xf numFmtId="0" fontId="0" fillId="32" borderId="0" xfId="0" applyFill="1"/>
    <xf numFmtId="0" fontId="26" fillId="9" borderId="1" xfId="0" applyFont="1" applyFill="1" applyBorder="1" applyAlignment="1" applyProtection="1">
      <alignment horizontal="left"/>
      <protection locked="0"/>
    </xf>
    <xf numFmtId="0" fontId="26" fillId="9" borderId="0" xfId="0" applyFont="1" applyFill="1" applyBorder="1" applyAlignment="1" applyProtection="1">
      <alignment horizontal="left"/>
      <protection locked="0"/>
    </xf>
    <xf numFmtId="0" fontId="26" fillId="9" borderId="2" xfId="0" applyFont="1" applyFill="1" applyBorder="1" applyAlignment="1" applyProtection="1">
      <alignment horizontal="left"/>
      <protection locked="0"/>
    </xf>
    <xf numFmtId="0" fontId="68" fillId="28" borderId="43" xfId="0" applyFont="1" applyFill="1" applyBorder="1" applyAlignment="1">
      <alignment horizontal="center" vertical="center" wrapText="1"/>
    </xf>
    <xf numFmtId="0" fontId="68" fillId="28" borderId="43" xfId="0" applyFont="1" applyFill="1" applyBorder="1" applyAlignment="1">
      <alignment horizontal="center" vertical="center"/>
    </xf>
    <xf numFmtId="0" fontId="0" fillId="33" borderId="0" xfId="0" applyFill="1" applyProtection="1"/>
    <xf numFmtId="0" fontId="0" fillId="33" borderId="0" xfId="0" applyFill="1" applyBorder="1" applyProtection="1"/>
    <xf numFmtId="0" fontId="71" fillId="35" borderId="0" xfId="0" applyFont="1" applyFill="1" applyBorder="1" applyAlignment="1" applyProtection="1">
      <alignment horizontal="center" vertical="center"/>
    </xf>
    <xf numFmtId="0" fontId="22" fillId="35" borderId="0" xfId="0" applyFont="1" applyFill="1" applyBorder="1" applyAlignment="1" applyProtection="1">
      <alignment horizontal="center" vertical="center"/>
    </xf>
    <xf numFmtId="0" fontId="10" fillId="33" borderId="0" xfId="0" applyFont="1" applyFill="1" applyBorder="1" applyProtection="1"/>
    <xf numFmtId="0" fontId="10" fillId="33" borderId="0" xfId="0" applyFont="1" applyFill="1" applyBorder="1" applyAlignment="1" applyProtection="1">
      <alignment horizontal="center"/>
    </xf>
    <xf numFmtId="0" fontId="10" fillId="33" borderId="0" xfId="0" applyFont="1" applyFill="1" applyBorder="1" applyAlignment="1" applyProtection="1"/>
    <xf numFmtId="0" fontId="10" fillId="33" borderId="0" xfId="0" applyFont="1" applyFill="1" applyProtection="1"/>
    <xf numFmtId="0" fontId="24" fillId="4" borderId="43" xfId="0" applyFont="1" applyFill="1" applyBorder="1" applyAlignment="1" applyProtection="1">
      <alignment horizontal="center" vertical="center" wrapText="1"/>
      <protection locked="0"/>
    </xf>
    <xf numFmtId="165" fontId="27" fillId="9" borderId="0" xfId="0" applyNumberFormat="1" applyFont="1" applyFill="1" applyBorder="1" applyProtection="1">
      <protection locked="0"/>
    </xf>
    <xf numFmtId="0" fontId="30" fillId="2" borderId="0" xfId="0" applyFont="1" applyFill="1" applyProtection="1"/>
    <xf numFmtId="165" fontId="27" fillId="9" borderId="17" xfId="0" applyNumberFormat="1" applyFont="1" applyFill="1" applyBorder="1" applyProtection="1">
      <protection locked="0"/>
    </xf>
    <xf numFmtId="0" fontId="60" fillId="22" borderId="43" xfId="0" applyFont="1" applyFill="1" applyBorder="1" applyAlignment="1">
      <alignment horizontal="center" vertical="center"/>
    </xf>
    <xf numFmtId="0" fontId="10" fillId="12" borderId="11" xfId="0" applyFont="1" applyFill="1" applyBorder="1" applyProtection="1"/>
    <xf numFmtId="0" fontId="10" fillId="12" borderId="0" xfId="0" applyFont="1" applyFill="1" applyProtection="1"/>
    <xf numFmtId="0" fontId="10" fillId="12" borderId="0" xfId="0" applyFont="1" applyFill="1" applyBorder="1" applyProtection="1"/>
    <xf numFmtId="0" fontId="10" fillId="12" borderId="12" xfId="0" applyFont="1" applyFill="1" applyBorder="1" applyProtection="1"/>
    <xf numFmtId="0" fontId="11" fillId="12" borderId="13" xfId="0" applyFont="1" applyFill="1" applyBorder="1" applyProtection="1"/>
    <xf numFmtId="0" fontId="11" fillId="12" borderId="8" xfId="0" applyFont="1" applyFill="1" applyBorder="1" applyProtection="1"/>
    <xf numFmtId="0" fontId="10" fillId="37" borderId="0" xfId="0" applyFont="1" applyFill="1" applyProtection="1"/>
    <xf numFmtId="0" fontId="11" fillId="12" borderId="0" xfId="0" applyFont="1" applyFill="1" applyBorder="1" applyProtection="1"/>
    <xf numFmtId="0" fontId="11" fillId="12" borderId="0" xfId="0" applyFont="1" applyFill="1" applyProtection="1"/>
    <xf numFmtId="0" fontId="11" fillId="12" borderId="12" xfId="0" applyFont="1" applyFill="1" applyBorder="1" applyProtection="1"/>
    <xf numFmtId="0" fontId="11" fillId="12" borderId="14" xfId="0" applyFont="1" applyFill="1" applyBorder="1" applyProtection="1"/>
    <xf numFmtId="0" fontId="10" fillId="12" borderId="15" xfId="0" applyFont="1" applyFill="1" applyBorder="1" applyProtection="1"/>
    <xf numFmtId="0" fontId="10" fillId="12" borderId="16" xfId="0" applyFont="1" applyFill="1" applyBorder="1" applyProtection="1"/>
    <xf numFmtId="16" fontId="0" fillId="32" borderId="0" xfId="0" applyNumberFormat="1" applyFill="1"/>
    <xf numFmtId="0" fontId="68" fillId="36" borderId="43" xfId="0" applyFont="1" applyFill="1" applyBorder="1" applyAlignment="1">
      <alignment horizontal="center" vertical="center" wrapText="1"/>
    </xf>
    <xf numFmtId="0" fontId="68" fillId="36" borderId="43" xfId="0" applyFont="1" applyFill="1" applyBorder="1" applyAlignment="1">
      <alignment horizontal="center" vertical="center"/>
    </xf>
    <xf numFmtId="0" fontId="67" fillId="21" borderId="43" xfId="0" applyFont="1" applyFill="1" applyBorder="1" applyAlignment="1">
      <alignment horizontal="center" vertical="center"/>
    </xf>
    <xf numFmtId="169" fontId="76" fillId="21" borderId="43" xfId="0" applyNumberFormat="1" applyFont="1" applyFill="1" applyBorder="1" applyAlignment="1">
      <alignment horizontal="center" vertical="center"/>
    </xf>
    <xf numFmtId="169" fontId="76" fillId="33" borderId="43" xfId="0" applyNumberFormat="1" applyFont="1" applyFill="1" applyBorder="1" applyAlignment="1">
      <alignment horizontal="center" vertical="center"/>
    </xf>
    <xf numFmtId="0" fontId="67" fillId="33" borderId="43" xfId="0" applyFont="1" applyFill="1" applyBorder="1" applyAlignment="1">
      <alignment horizontal="center" vertical="center"/>
    </xf>
    <xf numFmtId="0" fontId="67" fillId="32" borderId="43" xfId="0" applyFont="1" applyFill="1" applyBorder="1" applyAlignment="1">
      <alignment horizontal="center" vertical="center"/>
    </xf>
    <xf numFmtId="169" fontId="76" fillId="32" borderId="43" xfId="0" applyNumberFormat="1" applyFont="1" applyFill="1" applyBorder="1" applyAlignment="1">
      <alignment horizontal="center" vertical="center"/>
    </xf>
    <xf numFmtId="0" fontId="67" fillId="38" borderId="43" xfId="0" applyFont="1" applyFill="1" applyBorder="1" applyAlignment="1">
      <alignment horizontal="center" vertical="center"/>
    </xf>
    <xf numFmtId="169" fontId="49" fillId="21" borderId="43" xfId="0" applyNumberFormat="1" applyFont="1" applyFill="1" applyBorder="1" applyAlignment="1">
      <alignment horizontal="center" vertical="center"/>
    </xf>
    <xf numFmtId="169" fontId="49" fillId="38" borderId="43" xfId="0" applyNumberFormat="1" applyFont="1" applyFill="1" applyBorder="1" applyAlignment="1">
      <alignment horizontal="center" vertical="center"/>
    </xf>
    <xf numFmtId="0" fontId="68" fillId="41" borderId="43" xfId="0" applyFont="1" applyFill="1" applyBorder="1" applyAlignment="1">
      <alignment horizontal="center" vertical="center" wrapText="1"/>
    </xf>
    <xf numFmtId="0" fontId="68" fillId="41" borderId="43" xfId="0" applyFont="1" applyFill="1" applyBorder="1" applyAlignment="1">
      <alignment horizontal="center" vertical="center"/>
    </xf>
    <xf numFmtId="169" fontId="49" fillId="32" borderId="43" xfId="0" applyNumberFormat="1" applyFont="1" applyFill="1" applyBorder="1" applyAlignment="1">
      <alignment horizontal="center" vertical="center"/>
    </xf>
    <xf numFmtId="49" fontId="67" fillId="32" borderId="43" xfId="0" applyNumberFormat="1" applyFont="1" applyFill="1" applyBorder="1" applyAlignment="1">
      <alignment horizontal="center" vertical="center"/>
    </xf>
    <xf numFmtId="0" fontId="27" fillId="36" borderId="0" xfId="0" applyFont="1" applyFill="1"/>
    <xf numFmtId="3" fontId="27" fillId="36" borderId="0" xfId="0" applyNumberFormat="1" applyFont="1" applyFill="1"/>
    <xf numFmtId="3" fontId="27" fillId="36" borderId="0" xfId="0" applyNumberFormat="1" applyFont="1" applyFill="1" applyBorder="1"/>
    <xf numFmtId="165" fontId="50" fillId="10" borderId="38" xfId="0" applyNumberFormat="1" applyFont="1" applyFill="1" applyBorder="1" applyProtection="1"/>
    <xf numFmtId="165" fontId="34" fillId="7" borderId="0" xfId="0" applyNumberFormat="1" applyFont="1" applyFill="1"/>
    <xf numFmtId="165" fontId="73" fillId="37" borderId="43" xfId="0" applyNumberFormat="1" applyFont="1" applyFill="1" applyBorder="1" applyProtection="1"/>
    <xf numFmtId="0" fontId="73" fillId="36" borderId="43" xfId="0" applyFont="1" applyFill="1" applyBorder="1" applyAlignment="1">
      <alignment horizontal="center"/>
    </xf>
    <xf numFmtId="0" fontId="73" fillId="36" borderId="43" xfId="0" applyFont="1" applyFill="1" applyBorder="1" applyAlignment="1">
      <alignment horizontal="center" vertical="center"/>
    </xf>
    <xf numFmtId="165" fontId="49" fillId="4" borderId="43" xfId="0" applyNumberFormat="1" applyFont="1" applyFill="1" applyBorder="1" applyAlignment="1" applyProtection="1">
      <alignment vertical="center"/>
    </xf>
    <xf numFmtId="167" fontId="49" fillId="25" borderId="43" xfId="2" applyNumberFormat="1" applyFont="1" applyFill="1" applyBorder="1" applyAlignment="1" applyProtection="1">
      <alignment horizontal="center"/>
      <protection locked="0"/>
    </xf>
    <xf numFmtId="0" fontId="0" fillId="42" borderId="0" xfId="0" applyFill="1" applyProtection="1"/>
    <xf numFmtId="0" fontId="32" fillId="42" borderId="0" xfId="0" applyFont="1" applyFill="1" applyBorder="1" applyAlignment="1" applyProtection="1">
      <alignment horizontal="center" vertical="center" wrapText="1"/>
      <protection locked="0"/>
    </xf>
    <xf numFmtId="0" fontId="32" fillId="42" borderId="0" xfId="0" applyFont="1" applyFill="1" applyBorder="1" applyAlignment="1">
      <alignment horizontal="center" vertical="center" wrapText="1"/>
    </xf>
    <xf numFmtId="165" fontId="73" fillId="42" borderId="43" xfId="0" applyNumberFormat="1" applyFont="1" applyFill="1" applyBorder="1" applyProtection="1"/>
    <xf numFmtId="0" fontId="73" fillId="42" borderId="43" xfId="0" applyFont="1" applyFill="1" applyBorder="1" applyAlignment="1">
      <alignment horizontal="center"/>
    </xf>
    <xf numFmtId="0" fontId="49" fillId="25" borderId="46" xfId="2" applyNumberFormat="1" applyFont="1" applyFill="1" applyBorder="1" applyAlignment="1" applyProtection="1">
      <alignment horizontal="left"/>
      <protection locked="0"/>
    </xf>
    <xf numFmtId="0" fontId="80" fillId="43" borderId="0" xfId="0" applyFont="1" applyFill="1" applyAlignment="1" applyProtection="1">
      <alignment horizontal="left"/>
    </xf>
    <xf numFmtId="165" fontId="49" fillId="43" borderId="43" xfId="0" applyNumberFormat="1" applyFont="1" applyFill="1" applyBorder="1" applyProtection="1"/>
    <xf numFmtId="165" fontId="73" fillId="43" borderId="43" xfId="0" applyNumberFormat="1" applyFont="1" applyFill="1" applyBorder="1" applyProtection="1"/>
    <xf numFmtId="0" fontId="57" fillId="43" borderId="38" xfId="0" applyFont="1" applyFill="1" applyBorder="1" applyAlignment="1">
      <alignment horizontal="center" vertical="center" textRotation="90" wrapText="1"/>
    </xf>
    <xf numFmtId="0" fontId="62" fillId="43" borderId="0" xfId="0" applyFont="1" applyFill="1" applyBorder="1" applyAlignment="1" applyProtection="1">
      <alignment horizontal="left"/>
    </xf>
    <xf numFmtId="165" fontId="49" fillId="43" borderId="0" xfId="0" applyNumberFormat="1" applyFont="1" applyFill="1" applyBorder="1" applyProtection="1">
      <protection locked="0"/>
    </xf>
    <xf numFmtId="165" fontId="27" fillId="42" borderId="0" xfId="0" applyNumberFormat="1" applyFont="1" applyFill="1" applyProtection="1"/>
    <xf numFmtId="3" fontId="49" fillId="43" borderId="0" xfId="0" applyNumberFormat="1" applyFont="1" applyFill="1" applyBorder="1" applyAlignment="1" applyProtection="1">
      <alignment horizontal="right" vertical="center"/>
    </xf>
    <xf numFmtId="0" fontId="60" fillId="42" borderId="39" xfId="0" applyFont="1" applyFill="1" applyBorder="1" applyAlignment="1">
      <alignment horizontal="center" vertical="center"/>
    </xf>
    <xf numFmtId="3" fontId="49" fillId="43" borderId="0" xfId="1" applyNumberFormat="1" applyFont="1" applyFill="1" applyBorder="1" applyAlignment="1" applyProtection="1">
      <alignment horizontal="right" vertical="center"/>
    </xf>
    <xf numFmtId="0" fontId="0" fillId="36" borderId="0" xfId="0" applyFill="1" applyProtection="1"/>
    <xf numFmtId="0" fontId="27" fillId="36" borderId="0" xfId="0" applyFont="1" applyFill="1" applyBorder="1"/>
    <xf numFmtId="0" fontId="0" fillId="36" borderId="0" xfId="0" applyFill="1"/>
    <xf numFmtId="0" fontId="32" fillId="36" borderId="0" xfId="0" applyFont="1" applyFill="1" applyBorder="1" applyAlignment="1">
      <alignment horizontal="center" vertical="center" wrapText="1"/>
    </xf>
    <xf numFmtId="0" fontId="32" fillId="36" borderId="0" xfId="0" applyFont="1" applyFill="1" applyBorder="1" applyAlignment="1" applyProtection="1">
      <alignment horizontal="center" vertical="center" wrapText="1"/>
      <protection locked="0"/>
    </xf>
    <xf numFmtId="0" fontId="31" fillId="37" borderId="44" xfId="0" applyFont="1" applyFill="1" applyBorder="1"/>
    <xf numFmtId="0" fontId="92" fillId="37" borderId="45" xfId="0" applyFont="1" applyFill="1" applyBorder="1"/>
    <xf numFmtId="0" fontId="92" fillId="37" borderId="46" xfId="0" applyFont="1" applyFill="1" applyBorder="1"/>
    <xf numFmtId="165" fontId="73" fillId="37" borderId="4" xfId="0" applyNumberFormat="1" applyFont="1" applyFill="1" applyBorder="1" applyAlignment="1">
      <alignment horizontal="right" wrapText="1"/>
    </xf>
    <xf numFmtId="165" fontId="73" fillId="37" borderId="43" xfId="0" applyNumberFormat="1" applyFont="1" applyFill="1" applyBorder="1" applyAlignment="1">
      <alignment horizontal="right" wrapText="1"/>
    </xf>
    <xf numFmtId="165" fontId="73" fillId="37" borderId="43" xfId="0" applyNumberFormat="1" applyFont="1" applyFill="1" applyBorder="1" applyAlignment="1">
      <alignment horizontal="right" vertical="center" wrapText="1"/>
    </xf>
    <xf numFmtId="0" fontId="37" fillId="36" borderId="0" xfId="0" applyFont="1" applyFill="1"/>
    <xf numFmtId="0" fontId="6" fillId="0" borderId="25" xfId="0" applyFont="1" applyBorder="1" applyAlignment="1"/>
    <xf numFmtId="0" fontId="0" fillId="36" borderId="0" xfId="0" applyFill="1" applyBorder="1"/>
    <xf numFmtId="0" fontId="23" fillId="36" borderId="0" xfId="0" applyFont="1" applyFill="1" applyBorder="1"/>
    <xf numFmtId="0" fontId="10" fillId="36" borderId="0" xfId="0" applyFont="1" applyFill="1" applyBorder="1"/>
    <xf numFmtId="0" fontId="10" fillId="36" borderId="0" xfId="0" applyFont="1" applyFill="1"/>
    <xf numFmtId="0" fontId="2" fillId="36" borderId="0" xfId="0" applyFont="1" applyFill="1" applyBorder="1"/>
    <xf numFmtId="0" fontId="37" fillId="36" borderId="0" xfId="0" applyFont="1" applyFill="1" applyBorder="1"/>
    <xf numFmtId="0" fontId="16" fillId="36" borderId="0" xfId="0" applyFont="1" applyFill="1" applyBorder="1" applyAlignment="1">
      <alignment vertical="center" wrapText="1"/>
    </xf>
    <xf numFmtId="14" fontId="10" fillId="36" borderId="0" xfId="0" applyNumberFormat="1" applyFont="1" applyFill="1" applyBorder="1"/>
    <xf numFmtId="0" fontId="40" fillId="36" borderId="0" xfId="0" applyFont="1" applyFill="1" applyBorder="1"/>
    <xf numFmtId="165" fontId="1" fillId="11" borderId="0" xfId="0" applyNumberFormat="1" applyFont="1" applyFill="1" applyBorder="1" applyAlignment="1" applyProtection="1">
      <alignment vertical="center"/>
      <protection locked="0"/>
    </xf>
    <xf numFmtId="166" fontId="10" fillId="11" borderId="0" xfId="0" applyNumberFormat="1" applyFont="1" applyFill="1" applyBorder="1" applyAlignment="1" applyProtection="1">
      <alignment horizontal="center" vertical="center"/>
      <protection locked="0"/>
    </xf>
    <xf numFmtId="10" fontId="45" fillId="11" borderId="0" xfId="0" applyNumberFormat="1" applyFont="1" applyFill="1" applyBorder="1" applyAlignment="1" applyProtection="1">
      <alignment horizontal="center" vertical="center" wrapText="1"/>
      <protection locked="0"/>
    </xf>
    <xf numFmtId="165" fontId="44" fillId="11" borderId="0" xfId="0" applyNumberFormat="1" applyFont="1" applyFill="1" applyBorder="1" applyAlignment="1" applyProtection="1">
      <alignment horizontal="center" vertical="center" wrapText="1"/>
      <protection locked="0"/>
    </xf>
    <xf numFmtId="0" fontId="11" fillId="6" borderId="0" xfId="0" applyFont="1" applyFill="1" applyBorder="1" applyAlignment="1" applyProtection="1">
      <alignment horizontal="left" vertical="center"/>
      <protection locked="0"/>
    </xf>
    <xf numFmtId="0" fontId="0" fillId="44" borderId="0" xfId="0" applyFill="1"/>
    <xf numFmtId="0" fontId="95" fillId="44" borderId="0" xfId="0" applyFont="1" applyFill="1"/>
    <xf numFmtId="0" fontId="0" fillId="28" borderId="0" xfId="0" applyFill="1"/>
    <xf numFmtId="1" fontId="2" fillId="0" borderId="0" xfId="0" applyNumberFormat="1" applyFont="1"/>
    <xf numFmtId="0" fontId="2" fillId="0" borderId="0" xfId="0" applyFont="1"/>
    <xf numFmtId="1" fontId="2" fillId="0" borderId="0" xfId="0" applyNumberFormat="1" applyFont="1" applyAlignment="1">
      <alignment horizontal="right"/>
    </xf>
    <xf numFmtId="170" fontId="2" fillId="0" borderId="0" xfId="0" applyNumberFormat="1" applyFont="1" applyAlignment="1">
      <alignment horizontal="right"/>
    </xf>
    <xf numFmtId="170" fontId="2" fillId="0" borderId="0" xfId="0" applyNumberFormat="1" applyFont="1"/>
    <xf numFmtId="170" fontId="0" fillId="0" borderId="0" xfId="0" applyNumberFormat="1"/>
    <xf numFmtId="0" fontId="97" fillId="44" borderId="0" xfId="0" applyFont="1" applyFill="1"/>
    <xf numFmtId="0" fontId="100" fillId="45" borderId="43" xfId="0" applyFont="1" applyFill="1" applyBorder="1" applyAlignment="1">
      <alignment horizontal="center" vertical="center"/>
    </xf>
    <xf numFmtId="0" fontId="67" fillId="46" borderId="43" xfId="0" applyFont="1" applyFill="1" applyBorder="1" applyAlignment="1">
      <alignment horizontal="center" vertical="center"/>
    </xf>
    <xf numFmtId="169" fontId="76" fillId="46" borderId="43" xfId="0" applyNumberFormat="1" applyFont="1" applyFill="1" applyBorder="1" applyAlignment="1">
      <alignment vertical="center"/>
    </xf>
    <xf numFmtId="3" fontId="24" fillId="6" borderId="43" xfId="0" applyNumberFormat="1" applyFont="1" applyFill="1" applyBorder="1" applyAlignment="1">
      <alignment horizontal="center" vertical="center" wrapText="1"/>
    </xf>
    <xf numFmtId="0" fontId="27" fillId="7" borderId="0" xfId="0" applyFont="1" applyFill="1" applyBorder="1" applyAlignment="1">
      <alignment vertical="center"/>
    </xf>
    <xf numFmtId="0" fontId="24" fillId="47" borderId="43" xfId="0" applyFont="1" applyFill="1" applyBorder="1" applyAlignment="1">
      <alignment horizontal="center" vertical="center" wrapText="1"/>
    </xf>
    <xf numFmtId="0" fontId="24" fillId="48" borderId="43" xfId="0" applyFont="1" applyFill="1" applyBorder="1" applyAlignment="1">
      <alignment horizontal="center" vertical="center" wrapText="1"/>
    </xf>
    <xf numFmtId="3" fontId="27" fillId="36" borderId="37" xfId="0" applyNumberFormat="1" applyFont="1" applyFill="1" applyBorder="1"/>
    <xf numFmtId="3" fontId="27" fillId="36" borderId="38" xfId="0" applyNumberFormat="1" applyFont="1" applyFill="1" applyBorder="1"/>
    <xf numFmtId="3" fontId="27" fillId="36" borderId="39" xfId="0" applyNumberFormat="1" applyFont="1" applyFill="1" applyBorder="1"/>
    <xf numFmtId="165" fontId="49" fillId="6" borderId="0" xfId="0" applyNumberFormat="1" applyFont="1" applyFill="1" applyBorder="1" applyAlignment="1">
      <alignment horizontal="center"/>
    </xf>
    <xf numFmtId="165" fontId="50" fillId="9" borderId="57" xfId="0" applyNumberFormat="1" applyFont="1" applyFill="1" applyBorder="1" applyProtection="1">
      <protection locked="0"/>
    </xf>
    <xf numFmtId="165" fontId="50" fillId="9" borderId="58" xfId="0" applyNumberFormat="1" applyFont="1" applyFill="1" applyBorder="1" applyProtection="1">
      <protection locked="0"/>
    </xf>
    <xf numFmtId="165" fontId="50" fillId="9" borderId="59" xfId="0" applyNumberFormat="1" applyFont="1" applyFill="1" applyBorder="1" applyProtection="1">
      <protection locked="0"/>
    </xf>
    <xf numFmtId="165" fontId="49" fillId="6" borderId="56" xfId="0" applyNumberFormat="1" applyFont="1" applyFill="1" applyBorder="1" applyAlignment="1">
      <alignment horizontal="center" vertical="center" wrapText="1"/>
    </xf>
    <xf numFmtId="165" fontId="24" fillId="9" borderId="40" xfId="0" applyNumberFormat="1" applyFont="1" applyFill="1" applyBorder="1" applyAlignment="1" applyProtection="1"/>
    <xf numFmtId="165" fontId="24" fillId="9" borderId="24" xfId="0" applyNumberFormat="1" applyFont="1" applyFill="1" applyBorder="1" applyAlignment="1" applyProtection="1"/>
    <xf numFmtId="165" fontId="24" fillId="9" borderId="41" xfId="0" applyNumberFormat="1" applyFont="1" applyFill="1" applyBorder="1" applyAlignment="1" applyProtection="1"/>
    <xf numFmtId="165" fontId="24" fillId="9" borderId="1" xfId="0" applyNumberFormat="1" applyFont="1" applyFill="1" applyBorder="1" applyAlignment="1" applyProtection="1"/>
    <xf numFmtId="165" fontId="24" fillId="9" borderId="0" xfId="0" applyNumberFormat="1" applyFont="1" applyFill="1" applyBorder="1" applyAlignment="1" applyProtection="1"/>
    <xf numFmtId="165" fontId="24" fillId="9" borderId="2" xfId="0" applyNumberFormat="1" applyFont="1" applyFill="1" applyBorder="1" applyAlignment="1" applyProtection="1"/>
    <xf numFmtId="165" fontId="24" fillId="9" borderId="1" xfId="0" applyNumberFormat="1" applyFont="1" applyFill="1" applyBorder="1" applyAlignment="1" applyProtection="1">
      <protection locked="0"/>
    </xf>
    <xf numFmtId="165" fontId="24" fillId="9" borderId="0" xfId="0" applyNumberFormat="1" applyFont="1" applyFill="1" applyBorder="1" applyAlignment="1" applyProtection="1">
      <protection locked="0"/>
    </xf>
    <xf numFmtId="165" fontId="24" fillId="9" borderId="2" xfId="0" applyNumberFormat="1" applyFont="1" applyFill="1" applyBorder="1" applyAlignment="1" applyProtection="1">
      <protection locked="0"/>
    </xf>
    <xf numFmtId="165" fontId="24" fillId="9" borderId="17" xfId="0" applyNumberFormat="1" applyFont="1" applyFill="1" applyBorder="1" applyAlignment="1" applyProtection="1">
      <protection locked="0"/>
    </xf>
    <xf numFmtId="165" fontId="24" fillId="9" borderId="18" xfId="0" applyNumberFormat="1" applyFont="1" applyFill="1" applyBorder="1" applyAlignment="1" applyProtection="1">
      <protection locked="0"/>
    </xf>
    <xf numFmtId="165" fontId="24" fillId="9" borderId="42" xfId="0" applyNumberFormat="1" applyFont="1" applyFill="1" applyBorder="1" applyAlignment="1" applyProtection="1">
      <protection locked="0"/>
    </xf>
    <xf numFmtId="165" fontId="50" fillId="34" borderId="57" xfId="0" applyNumberFormat="1" applyFont="1" applyFill="1" applyBorder="1" applyProtection="1">
      <protection locked="0"/>
    </xf>
    <xf numFmtId="165" fontId="50" fillId="34" borderId="58" xfId="0" applyNumberFormat="1" applyFont="1" applyFill="1" applyBorder="1" applyProtection="1">
      <protection locked="0"/>
    </xf>
    <xf numFmtId="165" fontId="50" fillId="34" borderId="59" xfId="0" applyNumberFormat="1" applyFont="1" applyFill="1" applyBorder="1" applyProtection="1">
      <protection locked="0"/>
    </xf>
    <xf numFmtId="0" fontId="11" fillId="6" borderId="0" xfId="0" applyFont="1" applyFill="1" applyBorder="1" applyAlignment="1" applyProtection="1">
      <alignment horizontal="center" vertical="center"/>
      <protection locked="0"/>
    </xf>
    <xf numFmtId="0" fontId="26" fillId="4" borderId="0" xfId="0" applyFont="1" applyFill="1" applyBorder="1" applyAlignment="1">
      <alignment horizontal="center" vertical="center"/>
    </xf>
    <xf numFmtId="0" fontId="28" fillId="4" borderId="0" xfId="0" applyFont="1" applyFill="1" applyBorder="1" applyAlignment="1">
      <alignment horizontal="left" vertical="center"/>
    </xf>
    <xf numFmtId="0" fontId="0" fillId="49" borderId="0" xfId="0" applyFill="1"/>
    <xf numFmtId="164" fontId="0" fillId="0" borderId="43" xfId="1" applyFont="1" applyBorder="1" applyAlignment="1" applyProtection="1">
      <protection locked="0"/>
    </xf>
    <xf numFmtId="0" fontId="26" fillId="4" borderId="0" xfId="0" applyFont="1" applyFill="1" applyBorder="1" applyAlignment="1">
      <alignment vertical="center"/>
    </xf>
    <xf numFmtId="0" fontId="64" fillId="4" borderId="0" xfId="0" applyFont="1" applyFill="1" applyBorder="1" applyAlignment="1">
      <alignment vertical="center"/>
    </xf>
    <xf numFmtId="0" fontId="99" fillId="44" borderId="0" xfId="0" applyFont="1" applyFill="1" applyAlignment="1">
      <alignment horizontal="left"/>
    </xf>
    <xf numFmtId="0" fontId="105" fillId="44" borderId="0" xfId="0" applyFont="1" applyFill="1"/>
    <xf numFmtId="165" fontId="106" fillId="2" borderId="0" xfId="0" applyNumberFormat="1" applyFont="1" applyFill="1" applyAlignment="1">
      <alignment vertical="center"/>
    </xf>
    <xf numFmtId="165" fontId="49" fillId="4" borderId="37" xfId="0" applyNumberFormat="1" applyFont="1" applyFill="1" applyBorder="1"/>
    <xf numFmtId="0" fontId="49" fillId="6" borderId="39" xfId="0" applyFont="1" applyFill="1" applyBorder="1" applyAlignment="1">
      <alignment horizontal="center"/>
    </xf>
    <xf numFmtId="3" fontId="49" fillId="6" borderId="39" xfId="0" applyNumberFormat="1" applyFont="1" applyFill="1" applyBorder="1" applyAlignment="1">
      <alignment horizontal="center"/>
    </xf>
    <xf numFmtId="3" fontId="107" fillId="2" borderId="0" xfId="0" applyNumberFormat="1" applyFont="1" applyFill="1" applyAlignment="1">
      <alignment horizontal="center" vertical="center" wrapText="1"/>
    </xf>
    <xf numFmtId="0" fontId="108" fillId="2" borderId="0" xfId="0" applyFont="1" applyFill="1"/>
    <xf numFmtId="165" fontId="49" fillId="6" borderId="39" xfId="0" applyNumberFormat="1" applyFont="1" applyFill="1" applyBorder="1" applyAlignment="1">
      <alignment horizontal="center"/>
    </xf>
    <xf numFmtId="165" fontId="106" fillId="2" borderId="0" xfId="0" applyNumberFormat="1" applyFont="1" applyFill="1" applyBorder="1" applyProtection="1"/>
    <xf numFmtId="9" fontId="24" fillId="51" borderId="43" xfId="2" applyFont="1" applyFill="1" applyBorder="1" applyAlignment="1" applyProtection="1">
      <protection locked="0"/>
    </xf>
    <xf numFmtId="0" fontId="111" fillId="42" borderId="0" xfId="0" applyFont="1" applyFill="1" applyBorder="1" applyAlignment="1">
      <alignment horizontal="center" vertical="center" wrapText="1"/>
    </xf>
    <xf numFmtId="165" fontId="49" fillId="20" borderId="43" xfId="0" applyNumberFormat="1" applyFont="1" applyFill="1" applyBorder="1" applyAlignment="1">
      <alignment horizontal="right"/>
    </xf>
    <xf numFmtId="0" fontId="25" fillId="21" borderId="43" xfId="0" applyFont="1" applyFill="1" applyBorder="1"/>
    <xf numFmtId="171" fontId="24" fillId="21" borderId="43" xfId="4" applyNumberFormat="1" applyFont="1" applyFill="1" applyBorder="1" applyAlignment="1">
      <alignment horizontal="center" vertical="center"/>
    </xf>
    <xf numFmtId="0" fontId="112" fillId="21" borderId="0" xfId="0" applyFont="1" applyFill="1"/>
    <xf numFmtId="0" fontId="25" fillId="21" borderId="43" xfId="0" applyFont="1" applyFill="1" applyBorder="1" applyAlignment="1">
      <alignment wrapText="1"/>
    </xf>
    <xf numFmtId="0" fontId="54" fillId="30" borderId="43" xfId="0" applyFont="1" applyFill="1" applyBorder="1" applyAlignment="1" applyProtection="1">
      <alignment horizontal="center" vertical="center"/>
      <protection locked="0"/>
    </xf>
    <xf numFmtId="165" fontId="25" fillId="25" borderId="43" xfId="0" applyNumberFormat="1" applyFont="1" applyFill="1" applyBorder="1" applyAlignment="1" applyProtection="1">
      <protection locked="0"/>
    </xf>
    <xf numFmtId="0" fontId="0" fillId="36" borderId="0" xfId="0" applyFill="1" applyProtection="1">
      <protection locked="0"/>
    </xf>
    <xf numFmtId="0" fontId="6" fillId="22" borderId="25" xfId="0" applyFont="1" applyFill="1" applyBorder="1" applyAlignment="1">
      <alignment wrapText="1"/>
    </xf>
    <xf numFmtId="0" fontId="11" fillId="0" borderId="0" xfId="0" applyFont="1" applyBorder="1" applyAlignment="1"/>
    <xf numFmtId="0" fontId="19" fillId="0" borderId="45" xfId="0" applyFont="1" applyBorder="1" applyAlignment="1"/>
    <xf numFmtId="0" fontId="19" fillId="0" borderId="46" xfId="0" applyFont="1" applyBorder="1" applyAlignment="1"/>
    <xf numFmtId="0" fontId="1" fillId="0" borderId="43" xfId="0" applyFont="1" applyBorder="1" applyAlignment="1">
      <alignment horizontal="center" vertical="center"/>
    </xf>
    <xf numFmtId="1" fontId="11" fillId="0" borderId="43" xfId="0" applyNumberFormat="1" applyFont="1" applyBorder="1" applyAlignment="1">
      <alignment horizontal="center" vertical="center" wrapText="1"/>
    </xf>
    <xf numFmtId="0" fontId="26" fillId="4" borderId="24" xfId="0" applyFont="1" applyFill="1" applyBorder="1" applyAlignment="1">
      <alignment vertical="center"/>
    </xf>
    <xf numFmtId="0" fontId="25" fillId="37" borderId="43" xfId="0" applyFont="1" applyFill="1" applyBorder="1" applyAlignment="1" applyProtection="1">
      <alignment horizontal="left"/>
    </xf>
    <xf numFmtId="0" fontId="32" fillId="36" borderId="0" xfId="0" applyFont="1" applyFill="1" applyBorder="1"/>
    <xf numFmtId="165" fontId="50" fillId="37" borderId="43" xfId="0" applyNumberFormat="1" applyFont="1" applyFill="1" applyBorder="1" applyProtection="1"/>
    <xf numFmtId="0" fontId="60" fillId="36" borderId="43" xfId="0" applyFont="1" applyFill="1" applyBorder="1" applyAlignment="1">
      <alignment horizontal="center"/>
    </xf>
    <xf numFmtId="0" fontId="73" fillId="42" borderId="37" xfId="0" applyFont="1" applyFill="1" applyBorder="1" applyAlignment="1">
      <alignment horizontal="center"/>
    </xf>
    <xf numFmtId="165" fontId="73" fillId="42" borderId="37" xfId="0" applyNumberFormat="1" applyFont="1" applyFill="1" applyBorder="1" applyProtection="1"/>
    <xf numFmtId="165" fontId="73" fillId="42" borderId="37" xfId="0" applyNumberFormat="1" applyFont="1" applyFill="1" applyBorder="1" applyAlignment="1" applyProtection="1">
      <alignment horizontal="right"/>
    </xf>
    <xf numFmtId="0" fontId="57" fillId="43" borderId="0" xfId="0" applyFont="1" applyFill="1" applyBorder="1" applyAlignment="1">
      <alignment horizontal="center" vertical="center" textRotation="90" wrapText="1"/>
    </xf>
    <xf numFmtId="0" fontId="60" fillId="2" borderId="0" xfId="0" applyFont="1" applyFill="1" applyBorder="1" applyAlignment="1">
      <alignment horizontal="center"/>
    </xf>
    <xf numFmtId="0" fontId="115" fillId="44" borderId="0" xfId="3" applyFont="1" applyFill="1"/>
    <xf numFmtId="0" fontId="116" fillId="29" borderId="40" xfId="0" applyFont="1" applyFill="1" applyBorder="1" applyAlignment="1">
      <alignment horizontal="center" vertical="center"/>
    </xf>
    <xf numFmtId="0" fontId="116" fillId="29" borderId="1" xfId="0" applyFont="1" applyFill="1" applyBorder="1" applyAlignment="1">
      <alignment horizontal="center" vertical="center"/>
    </xf>
    <xf numFmtId="0" fontId="117" fillId="52" borderId="1" xfId="0" applyFont="1" applyFill="1" applyBorder="1" applyAlignment="1">
      <alignment horizontal="center" vertical="center"/>
    </xf>
    <xf numFmtId="0" fontId="116" fillId="29" borderId="0" xfId="0" applyFont="1" applyFill="1" applyBorder="1" applyAlignment="1">
      <alignment horizontal="center" vertical="center"/>
    </xf>
    <xf numFmtId="0" fontId="117" fillId="52" borderId="38" xfId="0" applyFont="1" applyFill="1" applyBorder="1" applyAlignment="1">
      <alignment horizontal="center" vertical="center"/>
    </xf>
    <xf numFmtId="0" fontId="116" fillId="29" borderId="2" xfId="0" applyFont="1" applyFill="1" applyBorder="1" applyAlignment="1">
      <alignment horizontal="center" vertical="center"/>
    </xf>
    <xf numFmtId="0" fontId="117" fillId="52" borderId="2" xfId="0" applyFont="1" applyFill="1" applyBorder="1" applyAlignment="1">
      <alignment horizontal="center" vertical="center"/>
    </xf>
    <xf numFmtId="0" fontId="116" fillId="29" borderId="41" xfId="0" applyFont="1" applyFill="1" applyBorder="1" applyAlignment="1">
      <alignment horizontal="center" vertical="center"/>
    </xf>
    <xf numFmtId="0" fontId="117" fillId="28" borderId="38" xfId="0" applyFont="1" applyFill="1" applyBorder="1" applyAlignment="1">
      <alignment horizontal="center" vertical="center"/>
    </xf>
    <xf numFmtId="0" fontId="116" fillId="0" borderId="37" xfId="0" applyFont="1" applyBorder="1" applyAlignment="1">
      <alignment horizontal="center" vertical="center"/>
    </xf>
    <xf numFmtId="0" fontId="116" fillId="22" borderId="38" xfId="0" applyFont="1" applyFill="1" applyBorder="1" applyAlignment="1">
      <alignment horizontal="center" vertical="center"/>
    </xf>
    <xf numFmtId="0" fontId="116" fillId="22" borderId="37" xfId="0" applyFont="1" applyFill="1" applyBorder="1" applyAlignment="1">
      <alignment horizontal="center" vertical="center"/>
    </xf>
    <xf numFmtId="0" fontId="116" fillId="22" borderId="39" xfId="0" applyFont="1" applyFill="1" applyBorder="1" applyAlignment="1">
      <alignment horizontal="center" vertical="center"/>
    </xf>
    <xf numFmtId="0" fontId="117" fillId="28" borderId="37" xfId="0" applyFont="1" applyFill="1" applyBorder="1" applyAlignment="1">
      <alignment horizontal="center" vertical="center"/>
    </xf>
    <xf numFmtId="0" fontId="116" fillId="29" borderId="24" xfId="0" applyFont="1" applyFill="1" applyBorder="1" applyAlignment="1">
      <alignment horizontal="center" vertical="center"/>
    </xf>
    <xf numFmtId="0" fontId="117" fillId="28" borderId="0" xfId="0" applyFont="1" applyFill="1" applyBorder="1" applyAlignment="1">
      <alignment horizontal="center" vertical="center"/>
    </xf>
    <xf numFmtId="0" fontId="27" fillId="0" borderId="0" xfId="0" applyFont="1" applyFill="1"/>
    <xf numFmtId="0" fontId="25" fillId="0" borderId="0" xfId="0" applyFont="1" applyFill="1" applyBorder="1"/>
    <xf numFmtId="0" fontId="116" fillId="22" borderId="2" xfId="0" applyFont="1" applyFill="1" applyBorder="1" applyAlignment="1">
      <alignment horizontal="center" vertical="center"/>
    </xf>
    <xf numFmtId="0" fontId="117" fillId="28" borderId="2" xfId="0" applyFont="1" applyFill="1" applyBorder="1" applyAlignment="1">
      <alignment horizontal="center" vertical="center"/>
    </xf>
    <xf numFmtId="0" fontId="116" fillId="22" borderId="41" xfId="0" applyFont="1" applyFill="1" applyBorder="1" applyAlignment="1">
      <alignment horizontal="center" vertical="center"/>
    </xf>
    <xf numFmtId="0" fontId="116" fillId="22" borderId="40" xfId="0" applyFont="1" applyFill="1" applyBorder="1" applyAlignment="1">
      <alignment horizontal="center" vertical="center"/>
    </xf>
    <xf numFmtId="0" fontId="116" fillId="22" borderId="1" xfId="0" applyFont="1" applyFill="1" applyBorder="1" applyAlignment="1">
      <alignment horizontal="center" vertical="center"/>
    </xf>
    <xf numFmtId="0" fontId="0" fillId="22" borderId="2" xfId="0" applyFill="1" applyBorder="1"/>
    <xf numFmtId="0" fontId="94" fillId="22" borderId="0" xfId="0" applyFont="1" applyFill="1" applyBorder="1"/>
    <xf numFmtId="0" fontId="94" fillId="22" borderId="40" xfId="0" applyFont="1" applyFill="1" applyBorder="1"/>
    <xf numFmtId="0" fontId="94" fillId="22" borderId="1" xfId="0" applyFont="1" applyFill="1" applyBorder="1"/>
    <xf numFmtId="0" fontId="19" fillId="22" borderId="40" xfId="0" applyFont="1" applyFill="1" applyBorder="1"/>
    <xf numFmtId="0" fontId="16" fillId="0" borderId="70" xfId="0" applyFont="1" applyFill="1" applyBorder="1" applyAlignment="1">
      <alignment horizontal="center"/>
    </xf>
    <xf numFmtId="0" fontId="0" fillId="22" borderId="17" xfId="0" applyFill="1" applyBorder="1"/>
    <xf numFmtId="0" fontId="0" fillId="22" borderId="18" xfId="0" applyFill="1" applyBorder="1"/>
    <xf numFmtId="0" fontId="0" fillId="22" borderId="42" xfId="0" applyFill="1" applyBorder="1"/>
    <xf numFmtId="0" fontId="27" fillId="2" borderId="0" xfId="0" applyFont="1" applyFill="1" applyAlignment="1">
      <alignment horizontal="left"/>
    </xf>
    <xf numFmtId="0" fontId="24" fillId="9" borderId="1" xfId="0" applyFont="1" applyFill="1" applyBorder="1" applyAlignment="1" applyProtection="1">
      <alignment horizontal="left"/>
      <protection locked="0"/>
    </xf>
    <xf numFmtId="0" fontId="24" fillId="9" borderId="0" xfId="0" applyFont="1" applyFill="1" applyBorder="1" applyAlignment="1" applyProtection="1">
      <alignment horizontal="left"/>
      <protection locked="0"/>
    </xf>
    <xf numFmtId="0" fontId="24" fillId="9" borderId="2" xfId="0" applyFont="1" applyFill="1" applyBorder="1" applyAlignment="1" applyProtection="1">
      <alignment horizontal="left"/>
      <protection locked="0"/>
    </xf>
    <xf numFmtId="0" fontId="24" fillId="9" borderId="17" xfId="0" applyFont="1" applyFill="1" applyBorder="1" applyAlignment="1" applyProtection="1">
      <alignment horizontal="left"/>
      <protection locked="0"/>
    </xf>
    <xf numFmtId="0" fontId="24" fillId="9" borderId="18" xfId="0" applyFont="1" applyFill="1" applyBorder="1" applyAlignment="1" applyProtection="1">
      <alignment horizontal="left"/>
      <protection locked="0"/>
    </xf>
    <xf numFmtId="0" fontId="24" fillId="9" borderId="42" xfId="0" applyFont="1" applyFill="1" applyBorder="1" applyAlignment="1" applyProtection="1">
      <alignment horizontal="left"/>
      <protection locked="0"/>
    </xf>
    <xf numFmtId="0" fontId="27" fillId="36" borderId="0" xfId="0" applyFont="1" applyFill="1" applyBorder="1" applyAlignment="1">
      <alignment horizontal="left"/>
    </xf>
    <xf numFmtId="0" fontId="28" fillId="4" borderId="0" xfId="0" applyFont="1" applyFill="1" applyBorder="1" applyAlignment="1">
      <alignment horizontal="center"/>
    </xf>
    <xf numFmtId="0" fontId="24" fillId="12" borderId="46" xfId="0" applyFont="1" applyFill="1" applyBorder="1" applyAlignment="1" applyProtection="1">
      <alignment horizontal="left" vertical="center"/>
    </xf>
    <xf numFmtId="0" fontId="60" fillId="22" borderId="37" xfId="0" applyFont="1" applyFill="1" applyBorder="1" applyAlignment="1">
      <alignment horizontal="center" vertical="center"/>
    </xf>
    <xf numFmtId="0" fontId="57" fillId="29" borderId="38" xfId="0" applyFont="1" applyFill="1" applyBorder="1" applyAlignment="1">
      <alignment horizontal="center" vertical="center" textRotation="90" wrapText="1"/>
    </xf>
    <xf numFmtId="0" fontId="24" fillId="9" borderId="43" xfId="0" applyFont="1" applyFill="1" applyBorder="1" applyAlignment="1" applyProtection="1">
      <alignment horizontal="left"/>
    </xf>
    <xf numFmtId="0" fontId="32" fillId="13" borderId="0" xfId="0" applyFont="1" applyFill="1" applyBorder="1" applyAlignment="1">
      <alignment horizontal="center" vertical="center"/>
    </xf>
    <xf numFmtId="0" fontId="113" fillId="21" borderId="0" xfId="0" applyFont="1" applyFill="1" applyAlignment="1"/>
    <xf numFmtId="0" fontId="43" fillId="22" borderId="28" xfId="0" applyFont="1" applyFill="1" applyBorder="1"/>
    <xf numFmtId="0" fontId="0" fillId="3" borderId="24" xfId="0" applyFill="1" applyBorder="1"/>
    <xf numFmtId="0" fontId="0" fillId="3" borderId="41" xfId="0" applyFill="1" applyBorder="1"/>
    <xf numFmtId="0" fontId="0" fillId="3" borderId="1" xfId="0" applyFill="1" applyBorder="1"/>
    <xf numFmtId="0" fontId="0" fillId="3" borderId="2" xfId="0" applyFill="1" applyBorder="1"/>
    <xf numFmtId="0" fontId="0" fillId="3" borderId="17" xfId="0" applyFill="1" applyBorder="1"/>
    <xf numFmtId="0" fontId="0" fillId="3" borderId="18" xfId="0" applyFill="1" applyBorder="1"/>
    <xf numFmtId="0" fontId="0" fillId="3" borderId="42" xfId="0" applyFill="1" applyBorder="1"/>
    <xf numFmtId="0" fontId="1" fillId="0" borderId="17" xfId="0" applyFont="1" applyBorder="1" applyAlignment="1">
      <alignment horizontal="center" vertical="center"/>
    </xf>
    <xf numFmtId="0" fontId="43" fillId="22" borderId="32" xfId="0" applyFont="1" applyFill="1" applyBorder="1"/>
    <xf numFmtId="0" fontId="34" fillId="22" borderId="25" xfId="0" applyFont="1" applyFill="1" applyBorder="1"/>
    <xf numFmtId="0" fontId="7" fillId="0" borderId="25" xfId="0" applyFont="1" applyBorder="1" applyAlignment="1"/>
    <xf numFmtId="0" fontId="117" fillId="52" borderId="42" xfId="0" applyFont="1" applyFill="1" applyBorder="1" applyAlignment="1">
      <alignment horizontal="center" vertical="center"/>
    </xf>
    <xf numFmtId="0" fontId="117" fillId="52" borderId="0" xfId="0" applyFont="1" applyFill="1" applyBorder="1" applyAlignment="1">
      <alignment horizontal="center" vertical="center"/>
    </xf>
    <xf numFmtId="0" fontId="94" fillId="22" borderId="0" xfId="0" applyFont="1" applyFill="1" applyBorder="1" applyAlignment="1">
      <alignment vertical="center"/>
    </xf>
    <xf numFmtId="0" fontId="94" fillId="22" borderId="26" xfId="0" applyFont="1" applyFill="1" applyBorder="1" applyAlignment="1">
      <alignment vertical="center"/>
    </xf>
    <xf numFmtId="0" fontId="94" fillId="22" borderId="29" xfId="0" applyFont="1" applyFill="1" applyBorder="1" applyAlignment="1">
      <alignment vertical="center"/>
    </xf>
    <xf numFmtId="0" fontId="94" fillId="22" borderId="30" xfId="0" applyFont="1" applyFill="1" applyBorder="1" applyAlignment="1">
      <alignment vertical="center"/>
    </xf>
    <xf numFmtId="0" fontId="116" fillId="22" borderId="1" xfId="0" applyFont="1" applyFill="1" applyBorder="1" applyAlignment="1">
      <alignment vertical="center"/>
    </xf>
    <xf numFmtId="0" fontId="0" fillId="22" borderId="40" xfId="0" applyFill="1" applyBorder="1"/>
    <xf numFmtId="0" fontId="0" fillId="22" borderId="1" xfId="0" applyFill="1" applyBorder="1"/>
    <xf numFmtId="0" fontId="94" fillId="22" borderId="17" xfId="0" applyFont="1" applyFill="1" applyBorder="1" applyAlignment="1">
      <alignment vertical="center"/>
    </xf>
    <xf numFmtId="0" fontId="94" fillId="22" borderId="18" xfId="0" applyFont="1" applyFill="1" applyBorder="1" applyAlignment="1">
      <alignment vertical="center"/>
    </xf>
    <xf numFmtId="0" fontId="94" fillId="22" borderId="42" xfId="0" applyFont="1" applyFill="1" applyBorder="1" applyAlignment="1">
      <alignment vertical="center"/>
    </xf>
    <xf numFmtId="167" fontId="64" fillId="9" borderId="43" xfId="2" applyNumberFormat="1" applyFont="1" applyFill="1" applyBorder="1" applyProtection="1">
      <protection locked="0"/>
    </xf>
    <xf numFmtId="0" fontId="1" fillId="0" borderId="0" xfId="0" applyFont="1"/>
    <xf numFmtId="0" fontId="2" fillId="0" borderId="1" xfId="3" applyFont="1" applyBorder="1" applyAlignment="1">
      <alignment horizontal="center" vertical="center" wrapText="1"/>
    </xf>
    <xf numFmtId="0" fontId="2" fillId="0" borderId="0" xfId="3" applyFont="1" applyBorder="1" applyAlignment="1">
      <alignment horizontal="center" vertical="center" wrapText="1"/>
    </xf>
    <xf numFmtId="0" fontId="2" fillId="0" borderId="2" xfId="3" applyFont="1" applyBorder="1" applyAlignment="1">
      <alignment horizontal="center" vertical="center" wrapText="1"/>
    </xf>
    <xf numFmtId="0" fontId="2" fillId="0" borderId="0" xfId="0" applyFont="1" applyAlignment="1">
      <alignment vertical="top" wrapText="1"/>
    </xf>
    <xf numFmtId="0" fontId="46" fillId="0" borderId="0" xfId="0" applyFont="1"/>
    <xf numFmtId="0" fontId="124" fillId="28" borderId="0" xfId="0" applyFont="1" applyFill="1" applyAlignment="1">
      <alignment horizontal="center" vertical="center"/>
    </xf>
    <xf numFmtId="171" fontId="124" fillId="36" borderId="0" xfId="0" applyNumberFormat="1" applyFont="1" applyFill="1"/>
    <xf numFmtId="171" fontId="1" fillId="0" borderId="43" xfId="0" applyNumberFormat="1" applyFont="1" applyBorder="1"/>
    <xf numFmtId="0" fontId="125" fillId="36" borderId="43" xfId="0" applyFont="1" applyFill="1" applyBorder="1" applyAlignment="1">
      <alignment horizontal="center" vertical="center" wrapText="1"/>
    </xf>
    <xf numFmtId="9" fontId="1" fillId="50" borderId="43" xfId="2" applyFont="1" applyFill="1" applyBorder="1" applyAlignment="1" applyProtection="1">
      <alignment vertical="center"/>
      <protection locked="0"/>
    </xf>
    <xf numFmtId="9" fontId="0" fillId="0" borderId="43" xfId="2" applyFont="1" applyBorder="1"/>
    <xf numFmtId="165" fontId="1" fillId="0" borderId="43" xfId="0" applyNumberFormat="1" applyFont="1" applyBorder="1"/>
    <xf numFmtId="0" fontId="2" fillId="36" borderId="0" xfId="0" applyFont="1" applyFill="1"/>
    <xf numFmtId="0" fontId="128" fillId="36" borderId="0" xfId="0" applyFont="1" applyFill="1" applyAlignment="1">
      <alignment horizontal="center"/>
    </xf>
    <xf numFmtId="0" fontId="129" fillId="0" borderId="43" xfId="0" applyFont="1" applyBorder="1"/>
    <xf numFmtId="0" fontId="130" fillId="0" borderId="43" xfId="0" applyFont="1" applyBorder="1"/>
    <xf numFmtId="0" fontId="126" fillId="0" borderId="0" xfId="0" applyFont="1" applyAlignment="1"/>
    <xf numFmtId="165" fontId="0" fillId="0" borderId="43" xfId="4" applyNumberFormat="1" applyFont="1" applyBorder="1"/>
    <xf numFmtId="165" fontId="1" fillId="0" borderId="43" xfId="4" applyNumberFormat="1" applyFont="1" applyBorder="1"/>
    <xf numFmtId="0" fontId="130" fillId="0" borderId="43" xfId="0" applyFont="1" applyBorder="1" applyAlignment="1">
      <alignment wrapText="1"/>
    </xf>
    <xf numFmtId="0" fontId="130" fillId="0" borderId="43" xfId="0" applyFont="1" applyBorder="1" applyAlignment="1">
      <alignment horizontal="left" vertical="top" wrapText="1"/>
    </xf>
    <xf numFmtId="0" fontId="129" fillId="0" borderId="43" xfId="0" applyFont="1" applyBorder="1" applyAlignment="1">
      <alignment vertical="center"/>
    </xf>
    <xf numFmtId="165" fontId="0" fillId="0" borderId="43" xfId="4" applyNumberFormat="1" applyFont="1" applyBorder="1" applyAlignment="1">
      <alignment vertical="center"/>
    </xf>
    <xf numFmtId="0" fontId="130" fillId="0" borderId="43" xfId="0" applyFont="1" applyBorder="1" applyAlignment="1">
      <alignment vertical="top" wrapText="1"/>
    </xf>
    <xf numFmtId="165" fontId="0" fillId="50" borderId="43" xfId="4" applyNumberFormat="1" applyFont="1" applyFill="1" applyBorder="1" applyProtection="1">
      <protection locked="0"/>
    </xf>
    <xf numFmtId="9" fontId="1" fillId="0" borderId="43" xfId="2" applyFont="1" applyBorder="1"/>
    <xf numFmtId="165" fontId="1" fillId="32" borderId="43" xfId="4" applyNumberFormat="1" applyFont="1" applyFill="1" applyBorder="1"/>
    <xf numFmtId="0" fontId="129" fillId="32" borderId="43" xfId="0" applyFont="1" applyFill="1" applyBorder="1"/>
    <xf numFmtId="0" fontId="130" fillId="32" borderId="43" xfId="0" applyFont="1" applyFill="1" applyBorder="1"/>
    <xf numFmtId="0" fontId="1" fillId="0" borderId="0" xfId="0" applyFont="1" applyAlignment="1">
      <alignment horizontal="right"/>
    </xf>
    <xf numFmtId="165" fontId="50" fillId="30" borderId="43" xfId="0" applyNumberFormat="1" applyFont="1" applyFill="1" applyBorder="1" applyAlignment="1" applyProtection="1">
      <alignment horizontal="right"/>
      <protection locked="0"/>
    </xf>
    <xf numFmtId="167" fontId="49" fillId="20" borderId="37" xfId="2" applyNumberFormat="1" applyFont="1" applyFill="1" applyBorder="1" applyAlignment="1">
      <alignment horizontal="right"/>
    </xf>
    <xf numFmtId="0" fontId="46" fillId="44" borderId="0" xfId="0" applyFont="1" applyFill="1" applyAlignment="1">
      <alignment horizontal="left" vertical="center" wrapText="1"/>
    </xf>
    <xf numFmtId="0" fontId="38" fillId="50" borderId="0" xfId="0" applyFont="1" applyFill="1" applyBorder="1" applyAlignment="1" applyProtection="1">
      <alignment horizontal="center" vertical="center" wrapText="1"/>
    </xf>
    <xf numFmtId="0" fontId="74" fillId="39" borderId="0" xfId="0" applyFont="1" applyFill="1" applyAlignment="1">
      <alignment horizontal="center" vertical="center"/>
    </xf>
    <xf numFmtId="0" fontId="77" fillId="40" borderId="0" xfId="0" applyFont="1" applyFill="1" applyAlignment="1">
      <alignment horizontal="center" vertical="center"/>
    </xf>
    <xf numFmtId="0" fontId="69" fillId="4" borderId="43" xfId="0" applyFont="1" applyFill="1" applyBorder="1" applyAlignment="1">
      <alignment horizontal="left" vertical="center" wrapText="1"/>
    </xf>
    <xf numFmtId="0" fontId="68" fillId="28" borderId="44" xfId="0" applyFont="1" applyFill="1" applyBorder="1" applyAlignment="1">
      <alignment horizontal="center" vertical="center" wrapText="1"/>
    </xf>
    <xf numFmtId="0" fontId="68" fillId="28" borderId="46" xfId="0" applyFont="1" applyFill="1" applyBorder="1" applyAlignment="1">
      <alignment horizontal="center" vertical="center" wrapText="1"/>
    </xf>
    <xf numFmtId="0" fontId="68" fillId="41" borderId="44" xfId="0" applyFont="1" applyFill="1" applyBorder="1" applyAlignment="1">
      <alignment horizontal="center" vertical="center" wrapText="1"/>
    </xf>
    <xf numFmtId="0" fontId="68" fillId="41" borderId="46" xfId="0" applyFont="1" applyFill="1" applyBorder="1" applyAlignment="1">
      <alignment horizontal="center" vertical="center" wrapText="1"/>
    </xf>
    <xf numFmtId="0" fontId="78" fillId="40" borderId="0" xfId="0" applyFont="1" applyFill="1" applyAlignment="1">
      <alignment horizontal="center" vertical="center"/>
    </xf>
    <xf numFmtId="0" fontId="7" fillId="32" borderId="0" xfId="0" applyFont="1" applyFill="1" applyBorder="1" applyAlignment="1">
      <alignment horizontal="center" vertical="center" wrapText="1"/>
    </xf>
    <xf numFmtId="0" fontId="68" fillId="36" borderId="44" xfId="0" applyFont="1" applyFill="1" applyBorder="1" applyAlignment="1">
      <alignment horizontal="center" vertical="center" wrapText="1"/>
    </xf>
    <xf numFmtId="0" fontId="68" fillId="36" borderId="46" xfId="0" applyFont="1" applyFill="1" applyBorder="1" applyAlignment="1">
      <alignment horizontal="center" vertical="center" wrapText="1"/>
    </xf>
    <xf numFmtId="0" fontId="68" fillId="28" borderId="44" xfId="0" applyFont="1" applyFill="1" applyBorder="1" applyAlignment="1">
      <alignment horizontal="center" vertical="center"/>
    </xf>
    <xf numFmtId="0" fontId="68" fillId="28" borderId="46" xfId="0" applyFont="1" applyFill="1" applyBorder="1" applyAlignment="1">
      <alignment horizontal="center" vertical="center"/>
    </xf>
    <xf numFmtId="0" fontId="68" fillId="28" borderId="45" xfId="0" applyFont="1" applyFill="1" applyBorder="1" applyAlignment="1">
      <alignment horizontal="center" vertical="center" wrapText="1"/>
    </xf>
    <xf numFmtId="0" fontId="68" fillId="45" borderId="44" xfId="0" applyFont="1" applyFill="1" applyBorder="1" applyAlignment="1">
      <alignment horizontal="center" vertical="center" wrapText="1"/>
    </xf>
    <xf numFmtId="0" fontId="68" fillId="45" borderId="46" xfId="0" applyFont="1" applyFill="1" applyBorder="1" applyAlignment="1">
      <alignment horizontal="center" vertical="center" wrapText="1"/>
    </xf>
    <xf numFmtId="1" fontId="10" fillId="2" borderId="0" xfId="0" applyNumberFormat="1" applyFont="1" applyFill="1" applyBorder="1" applyAlignment="1" applyProtection="1">
      <alignment horizontal="center" vertical="center" wrapText="1"/>
    </xf>
    <xf numFmtId="0" fontId="24" fillId="4" borderId="0" xfId="0" applyFont="1" applyFill="1" applyBorder="1" applyAlignment="1" applyProtection="1">
      <alignment horizontal="left" vertical="center"/>
    </xf>
    <xf numFmtId="0" fontId="11" fillId="6" borderId="0" xfId="0" applyFont="1" applyFill="1" applyBorder="1" applyAlignment="1" applyProtection="1">
      <alignment horizontal="center" vertical="center"/>
      <protection locked="0"/>
    </xf>
    <xf numFmtId="0" fontId="96" fillId="44" borderId="40" xfId="0" applyFont="1" applyFill="1" applyBorder="1" applyAlignment="1" applyProtection="1">
      <alignment horizontal="left" vertical="center" wrapText="1"/>
    </xf>
    <xf numFmtId="0" fontId="96" fillId="44" borderId="24" xfId="0" applyFont="1" applyFill="1" applyBorder="1" applyAlignment="1" applyProtection="1">
      <alignment horizontal="left" vertical="center" wrapText="1"/>
    </xf>
    <xf numFmtId="0" fontId="96" fillId="44" borderId="41" xfId="0" applyFont="1" applyFill="1" applyBorder="1" applyAlignment="1" applyProtection="1">
      <alignment horizontal="left" vertical="center" wrapText="1"/>
    </xf>
    <xf numFmtId="0" fontId="96" fillId="44" borderId="17" xfId="0" applyFont="1" applyFill="1" applyBorder="1" applyAlignment="1" applyProtection="1">
      <alignment horizontal="left" vertical="center" wrapText="1"/>
    </xf>
    <xf numFmtId="0" fontId="96" fillId="44" borderId="18" xfId="0" applyFont="1" applyFill="1" applyBorder="1" applyAlignment="1" applyProtection="1">
      <alignment horizontal="left" vertical="center" wrapText="1"/>
    </xf>
    <xf numFmtId="0" fontId="96" fillId="44" borderId="42" xfId="0" applyFont="1" applyFill="1" applyBorder="1" applyAlignment="1" applyProtection="1">
      <alignment horizontal="left" vertical="center" wrapText="1"/>
    </xf>
    <xf numFmtId="0" fontId="8" fillId="33" borderId="0" xfId="0" applyFont="1" applyFill="1" applyAlignment="1" applyProtection="1">
      <alignment horizontal="center"/>
    </xf>
    <xf numFmtId="0" fontId="71" fillId="4" borderId="44" xfId="0" applyFont="1" applyFill="1" applyBorder="1" applyAlignment="1" applyProtection="1">
      <alignment horizontal="center" vertical="center"/>
    </xf>
    <xf numFmtId="0" fontId="71" fillId="4" borderId="45" xfId="0" applyFont="1" applyFill="1" applyBorder="1" applyAlignment="1" applyProtection="1">
      <alignment horizontal="center" vertical="center"/>
    </xf>
    <xf numFmtId="0" fontId="71" fillId="4" borderId="46" xfId="0" applyFont="1" applyFill="1" applyBorder="1" applyAlignment="1" applyProtection="1">
      <alignment horizontal="center" vertical="center"/>
    </xf>
    <xf numFmtId="0" fontId="72" fillId="34" borderId="40" xfId="0" applyFont="1" applyFill="1" applyBorder="1" applyAlignment="1" applyProtection="1">
      <alignment horizontal="center" vertical="center" wrapText="1"/>
    </xf>
    <xf numFmtId="0" fontId="72" fillId="34" borderId="24" xfId="0" applyFont="1" applyFill="1" applyBorder="1" applyAlignment="1" applyProtection="1">
      <alignment horizontal="center" vertical="center" wrapText="1"/>
    </xf>
    <xf numFmtId="0" fontId="72" fillId="34" borderId="41" xfId="0" applyFont="1" applyFill="1" applyBorder="1" applyAlignment="1" applyProtection="1">
      <alignment horizontal="center" vertical="center" wrapText="1"/>
    </xf>
    <xf numFmtId="0" fontId="72" fillId="34" borderId="1" xfId="0" applyFont="1" applyFill="1" applyBorder="1" applyAlignment="1" applyProtection="1">
      <alignment horizontal="center" vertical="center" wrapText="1"/>
    </xf>
    <xf numFmtId="0" fontId="72" fillId="34" borderId="0" xfId="0" applyFont="1" applyFill="1" applyBorder="1" applyAlignment="1" applyProtection="1">
      <alignment horizontal="center" vertical="center" wrapText="1"/>
    </xf>
    <xf numFmtId="0" fontId="72" fillId="34" borderId="2" xfId="0" applyFont="1" applyFill="1" applyBorder="1" applyAlignment="1" applyProtection="1">
      <alignment horizontal="center" vertical="center" wrapText="1"/>
    </xf>
    <xf numFmtId="0" fontId="72" fillId="34" borderId="17" xfId="0" applyFont="1" applyFill="1" applyBorder="1" applyAlignment="1" applyProtection="1">
      <alignment horizontal="center" vertical="center" wrapText="1"/>
    </xf>
    <xf numFmtId="0" fontId="72" fillId="34" borderId="18" xfId="0" applyFont="1" applyFill="1" applyBorder="1" applyAlignment="1" applyProtection="1">
      <alignment horizontal="center" vertical="center" wrapText="1"/>
    </xf>
    <xf numFmtId="0" fontId="72" fillId="34" borderId="42" xfId="0" applyFont="1" applyFill="1" applyBorder="1" applyAlignment="1" applyProtection="1">
      <alignment horizontal="center" vertical="center" wrapText="1"/>
    </xf>
    <xf numFmtId="0" fontId="31" fillId="36" borderId="0" xfId="0" applyFont="1" applyFill="1" applyAlignment="1" applyProtection="1">
      <alignment horizontal="center" vertical="center"/>
    </xf>
    <xf numFmtId="0" fontId="70" fillId="36" borderId="40" xfId="0" applyFont="1" applyFill="1" applyBorder="1" applyAlignment="1" applyProtection="1">
      <alignment horizontal="center" vertical="center" wrapText="1"/>
    </xf>
    <xf numFmtId="0" fontId="70" fillId="36" borderId="24" xfId="0" applyFont="1" applyFill="1" applyBorder="1" applyAlignment="1" applyProtection="1">
      <alignment horizontal="center" vertical="center" wrapText="1"/>
    </xf>
    <xf numFmtId="0" fontId="70" fillId="36" borderId="41" xfId="0" applyFont="1" applyFill="1" applyBorder="1" applyAlignment="1" applyProtection="1">
      <alignment horizontal="center" vertical="center" wrapText="1"/>
    </xf>
    <xf numFmtId="0" fontId="70" fillId="36" borderId="1" xfId="0" applyFont="1" applyFill="1" applyBorder="1" applyAlignment="1" applyProtection="1">
      <alignment horizontal="center" vertical="center" wrapText="1"/>
    </xf>
    <xf numFmtId="0" fontId="70" fillId="36" borderId="0" xfId="0" applyFont="1" applyFill="1" applyBorder="1" applyAlignment="1" applyProtection="1">
      <alignment horizontal="center" vertical="center" wrapText="1"/>
    </xf>
    <xf numFmtId="0" fontId="70" fillId="36" borderId="2" xfId="0" applyFont="1" applyFill="1" applyBorder="1" applyAlignment="1" applyProtection="1">
      <alignment horizontal="center" vertical="center" wrapText="1"/>
    </xf>
    <xf numFmtId="0" fontId="70" fillId="36" borderId="17" xfId="0" applyFont="1" applyFill="1" applyBorder="1" applyAlignment="1" applyProtection="1">
      <alignment horizontal="center" vertical="center" wrapText="1"/>
    </xf>
    <xf numFmtId="0" fontId="70" fillId="36" borderId="18" xfId="0" applyFont="1" applyFill="1" applyBorder="1" applyAlignment="1" applyProtection="1">
      <alignment horizontal="center" vertical="center" wrapText="1"/>
    </xf>
    <xf numFmtId="0" fontId="70" fillId="36" borderId="42" xfId="0" applyFont="1" applyFill="1" applyBorder="1" applyAlignment="1" applyProtection="1">
      <alignment horizontal="center" vertical="center" wrapText="1"/>
    </xf>
    <xf numFmtId="0" fontId="11" fillId="6" borderId="0" xfId="0" applyFont="1" applyFill="1" applyBorder="1" applyAlignment="1" applyProtection="1">
      <alignment horizontal="left" vertical="center"/>
      <protection locked="0"/>
    </xf>
    <xf numFmtId="0" fontId="12" fillId="4" borderId="0" xfId="0" applyFont="1" applyFill="1" applyAlignment="1" applyProtection="1">
      <alignment horizontal="center" vertical="center" wrapText="1"/>
    </xf>
    <xf numFmtId="0" fontId="13" fillId="4" borderId="0" xfId="0" applyFont="1" applyFill="1" applyAlignment="1">
      <alignment horizontal="center" vertical="center" wrapText="1"/>
    </xf>
    <xf numFmtId="3" fontId="1" fillId="6" borderId="0" xfId="0" applyNumberFormat="1"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172" fontId="11" fillId="6" borderId="0" xfId="1" applyNumberFormat="1" applyFont="1" applyFill="1" applyBorder="1" applyAlignment="1" applyProtection="1">
      <alignment horizontal="center" vertical="center"/>
      <protection locked="0"/>
    </xf>
    <xf numFmtId="0" fontId="22" fillId="4" borderId="44" xfId="0" applyFont="1" applyFill="1" applyBorder="1" applyAlignment="1" applyProtection="1">
      <alignment horizontal="center" vertical="center"/>
    </xf>
    <xf numFmtId="0" fontId="22" fillId="4" borderId="45" xfId="0" applyFont="1" applyFill="1" applyBorder="1" applyAlignment="1" applyProtection="1">
      <alignment horizontal="center" vertical="center"/>
    </xf>
    <xf numFmtId="0" fontId="22" fillId="4" borderId="46" xfId="0" applyFont="1" applyFill="1" applyBorder="1" applyAlignment="1" applyProtection="1">
      <alignment horizontal="center" vertical="center"/>
    </xf>
    <xf numFmtId="0" fontId="0" fillId="2" borderId="0" xfId="0" applyFill="1" applyAlignment="1">
      <alignment horizontal="center"/>
    </xf>
    <xf numFmtId="0" fontId="102" fillId="4" borderId="0" xfId="0" applyFont="1" applyFill="1" applyBorder="1" applyAlignment="1">
      <alignment horizontal="center" vertical="center"/>
    </xf>
    <xf numFmtId="0" fontId="64" fillId="4" borderId="0" xfId="0" applyFont="1" applyFill="1" applyBorder="1" applyAlignment="1">
      <alignment horizontal="center" vertical="center"/>
    </xf>
    <xf numFmtId="173" fontId="47" fillId="47" borderId="40" xfId="4" applyNumberFormat="1" applyFont="1" applyFill="1" applyBorder="1" applyAlignment="1" applyProtection="1">
      <alignment horizontal="center"/>
      <protection locked="0"/>
    </xf>
    <xf numFmtId="173" fontId="47" fillId="47" borderId="45" xfId="4" applyNumberFormat="1" applyFont="1" applyFill="1" applyBorder="1" applyAlignment="1" applyProtection="1">
      <alignment horizontal="center"/>
      <protection locked="0"/>
    </xf>
    <xf numFmtId="173" fontId="47" fillId="47" borderId="46" xfId="4" applyNumberFormat="1" applyFont="1" applyFill="1" applyBorder="1" applyAlignment="1" applyProtection="1">
      <alignment horizontal="center"/>
      <protection locked="0"/>
    </xf>
    <xf numFmtId="44" fontId="103" fillId="36" borderId="44" xfId="4" applyFont="1" applyFill="1" applyBorder="1" applyAlignment="1" applyProtection="1">
      <alignment horizontal="center"/>
    </xf>
    <xf numFmtId="44" fontId="103" fillId="36" borderId="46" xfId="4" applyFont="1" applyFill="1" applyBorder="1" applyAlignment="1" applyProtection="1">
      <alignment horizontal="center"/>
    </xf>
    <xf numFmtId="173" fontId="47" fillId="49" borderId="40" xfId="4" applyNumberFormat="1" applyFont="1" applyFill="1" applyBorder="1" applyAlignment="1" applyProtection="1">
      <alignment horizontal="center"/>
    </xf>
    <xf numFmtId="173" fontId="47" fillId="49" borderId="24" xfId="4" applyNumberFormat="1" applyFont="1" applyFill="1" applyBorder="1" applyAlignment="1" applyProtection="1">
      <alignment horizontal="center"/>
    </xf>
    <xf numFmtId="173" fontId="47" fillId="49" borderId="41" xfId="4" applyNumberFormat="1" applyFont="1" applyFill="1" applyBorder="1" applyAlignment="1" applyProtection="1">
      <alignment horizontal="center"/>
    </xf>
    <xf numFmtId="0" fontId="28" fillId="4" borderId="18" xfId="0" applyFont="1" applyFill="1" applyBorder="1" applyAlignment="1">
      <alignment horizontal="center" vertical="center"/>
    </xf>
    <xf numFmtId="0" fontId="28" fillId="4" borderId="24" xfId="0" applyFont="1" applyFill="1" applyBorder="1" applyAlignment="1">
      <alignment horizontal="center" vertical="center"/>
    </xf>
    <xf numFmtId="0" fontId="0" fillId="0" borderId="43" xfId="0" applyBorder="1" applyAlignment="1" applyProtection="1">
      <alignment horizontal="left"/>
      <protection locked="0"/>
    </xf>
    <xf numFmtId="0" fontId="104" fillId="37" borderId="44" xfId="0" applyFont="1" applyFill="1" applyBorder="1" applyAlignment="1" applyProtection="1">
      <alignment horizontal="center" vertical="center"/>
    </xf>
    <xf numFmtId="0" fontId="104" fillId="37" borderId="45" xfId="0" applyFont="1" applyFill="1" applyBorder="1" applyAlignment="1" applyProtection="1">
      <alignment horizontal="center" vertical="center"/>
    </xf>
    <xf numFmtId="0" fontId="104" fillId="37" borderId="46" xfId="0" applyFont="1" applyFill="1" applyBorder="1" applyAlignment="1" applyProtection="1">
      <alignment horizontal="center" vertical="center"/>
    </xf>
    <xf numFmtId="0" fontId="2" fillId="0" borderId="43" xfId="0" applyFont="1" applyBorder="1" applyAlignment="1" applyProtection="1">
      <alignment horizontal="left"/>
      <protection locked="0"/>
    </xf>
    <xf numFmtId="0" fontId="24" fillId="4" borderId="44" xfId="0" applyFont="1" applyFill="1" applyBorder="1" applyAlignment="1">
      <alignment horizontal="center" vertical="center"/>
    </xf>
    <xf numFmtId="0" fontId="24" fillId="4" borderId="45" xfId="0" applyFont="1" applyFill="1" applyBorder="1" applyAlignment="1">
      <alignment horizontal="center" vertical="center"/>
    </xf>
    <xf numFmtId="0" fontId="24" fillId="4" borderId="46" xfId="0" applyFont="1" applyFill="1" applyBorder="1" applyAlignment="1">
      <alignment horizontal="center" vertical="center"/>
    </xf>
    <xf numFmtId="0" fontId="24" fillId="2" borderId="40" xfId="0" applyFont="1" applyFill="1" applyBorder="1" applyAlignment="1">
      <alignment horizontal="center" vertical="center" textRotation="90"/>
    </xf>
    <xf numFmtId="0" fontId="24" fillId="2" borderId="1" xfId="0" applyFont="1" applyFill="1" applyBorder="1" applyAlignment="1">
      <alignment horizontal="center" vertical="center" textRotation="90"/>
    </xf>
    <xf numFmtId="0" fontId="24" fillId="2" borderId="17" xfId="0" applyFont="1" applyFill="1" applyBorder="1" applyAlignment="1">
      <alignment horizontal="center" vertical="center" textRotation="90"/>
    </xf>
    <xf numFmtId="0" fontId="24" fillId="9" borderId="24" xfId="0" applyFont="1" applyFill="1" applyBorder="1" applyAlignment="1" applyProtection="1">
      <alignment horizontal="left"/>
      <protection locked="0"/>
    </xf>
    <xf numFmtId="0" fontId="24" fillId="9" borderId="41" xfId="0" applyFont="1" applyFill="1" applyBorder="1" applyAlignment="1" applyProtection="1">
      <alignment horizontal="left"/>
      <protection locked="0"/>
    </xf>
    <xf numFmtId="0" fontId="24" fillId="9" borderId="0" xfId="0" applyFont="1" applyFill="1" applyBorder="1" applyAlignment="1" applyProtection="1">
      <alignment horizontal="left"/>
      <protection locked="0"/>
    </xf>
    <xf numFmtId="0" fontId="24" fillId="9" borderId="2" xfId="0" applyFont="1" applyFill="1" applyBorder="1" applyAlignment="1" applyProtection="1">
      <alignment horizontal="left"/>
      <protection locked="0"/>
    </xf>
    <xf numFmtId="0" fontId="24" fillId="9" borderId="18" xfId="0" applyFont="1" applyFill="1" applyBorder="1" applyAlignment="1" applyProtection="1">
      <alignment horizontal="left"/>
      <protection locked="0"/>
    </xf>
    <xf numFmtId="0" fontId="24" fillId="9" borderId="42" xfId="0" applyFont="1" applyFill="1" applyBorder="1" applyAlignment="1" applyProtection="1">
      <alignment horizontal="left"/>
      <protection locked="0"/>
    </xf>
    <xf numFmtId="0" fontId="34" fillId="18" borderId="60" xfId="0" applyFont="1" applyFill="1" applyBorder="1" applyAlignment="1" applyProtection="1">
      <alignment horizontal="left" vertical="center" wrapText="1"/>
    </xf>
    <xf numFmtId="0" fontId="34" fillId="18" borderId="61" xfId="0" applyFont="1" applyFill="1" applyBorder="1" applyAlignment="1" applyProtection="1">
      <alignment horizontal="left" vertical="center" wrapText="1"/>
    </xf>
    <xf numFmtId="0" fontId="34" fillId="18" borderId="62" xfId="0" applyFont="1" applyFill="1" applyBorder="1" applyAlignment="1" applyProtection="1">
      <alignment horizontal="left" vertical="center" wrapText="1"/>
    </xf>
    <xf numFmtId="0" fontId="34" fillId="2" borderId="40" xfId="0" applyFont="1" applyFill="1" applyBorder="1" applyAlignment="1">
      <alignment horizontal="center" vertical="center" textRotation="90"/>
    </xf>
    <xf numFmtId="0" fontId="34" fillId="2" borderId="1" xfId="0" applyFont="1" applyFill="1" applyBorder="1" applyAlignment="1">
      <alignment horizontal="center" vertical="center" textRotation="90"/>
    </xf>
    <xf numFmtId="0" fontId="34" fillId="2" borderId="17" xfId="0" applyFont="1" applyFill="1" applyBorder="1" applyAlignment="1">
      <alignment horizontal="center" vertical="center" textRotation="90"/>
    </xf>
    <xf numFmtId="0" fontId="24" fillId="9" borderId="63" xfId="0" applyFont="1" applyFill="1" applyBorder="1" applyAlignment="1" applyProtection="1">
      <alignment horizontal="left"/>
      <protection locked="0"/>
    </xf>
    <xf numFmtId="0" fontId="24" fillId="9" borderId="64" xfId="0" applyFont="1" applyFill="1" applyBorder="1" applyAlignment="1" applyProtection="1">
      <alignment horizontal="left"/>
      <protection locked="0"/>
    </xf>
    <xf numFmtId="0" fontId="24" fillId="9" borderId="65" xfId="0" applyFont="1" applyFill="1" applyBorder="1" applyAlignment="1" applyProtection="1">
      <alignment horizontal="left"/>
      <protection locked="0"/>
    </xf>
    <xf numFmtId="0" fontId="24" fillId="9" borderId="53" xfId="0" applyFont="1" applyFill="1" applyBorder="1" applyAlignment="1" applyProtection="1">
      <alignment horizontal="left"/>
      <protection locked="0"/>
    </xf>
    <xf numFmtId="0" fontId="24" fillId="9" borderId="66" xfId="0" applyFont="1" applyFill="1" applyBorder="1" applyAlignment="1" applyProtection="1">
      <alignment horizontal="left"/>
      <protection locked="0"/>
    </xf>
    <xf numFmtId="0" fontId="24" fillId="9" borderId="54" xfId="0" applyFont="1" applyFill="1" applyBorder="1" applyAlignment="1" applyProtection="1">
      <alignment horizontal="left"/>
      <protection locked="0"/>
    </xf>
    <xf numFmtId="0" fontId="24" fillId="9" borderId="55" xfId="0" applyFont="1" applyFill="1" applyBorder="1" applyAlignment="1" applyProtection="1">
      <alignment horizontal="left"/>
      <protection locked="0"/>
    </xf>
    <xf numFmtId="0" fontId="24" fillId="9" borderId="67" xfId="0" applyFont="1" applyFill="1" applyBorder="1" applyAlignment="1" applyProtection="1">
      <alignment horizontal="left"/>
      <protection locked="0"/>
    </xf>
    <xf numFmtId="0" fontId="24" fillId="9" borderId="1" xfId="0" applyFont="1" applyFill="1" applyBorder="1" applyAlignment="1" applyProtection="1">
      <alignment horizontal="left"/>
      <protection locked="0"/>
    </xf>
    <xf numFmtId="0" fontId="27" fillId="2" borderId="0" xfId="0" applyFont="1" applyFill="1" applyAlignment="1">
      <alignment horizontal="left"/>
    </xf>
    <xf numFmtId="0" fontId="49" fillId="4" borderId="44" xfId="0" applyFont="1" applyFill="1" applyBorder="1" applyAlignment="1">
      <alignment horizontal="left"/>
    </xf>
    <xf numFmtId="0" fontId="49" fillId="4" borderId="45" xfId="0" applyFont="1" applyFill="1" applyBorder="1" applyAlignment="1">
      <alignment horizontal="left"/>
    </xf>
    <xf numFmtId="0" fontId="49" fillId="4" borderId="46" xfId="0" applyFont="1" applyFill="1" applyBorder="1" applyAlignment="1">
      <alignment horizontal="left"/>
    </xf>
    <xf numFmtId="0" fontId="26" fillId="6" borderId="44" xfId="0" applyFont="1" applyFill="1" applyBorder="1" applyAlignment="1">
      <alignment horizontal="center" vertical="center"/>
    </xf>
    <xf numFmtId="0" fontId="26" fillId="6" borderId="45" xfId="0" applyFont="1" applyFill="1" applyBorder="1" applyAlignment="1">
      <alignment horizontal="center" vertical="center"/>
    </xf>
    <xf numFmtId="0" fontId="26" fillId="6" borderId="46" xfId="0" applyFont="1" applyFill="1" applyBorder="1" applyAlignment="1">
      <alignment horizontal="center" vertical="center"/>
    </xf>
    <xf numFmtId="0" fontId="26" fillId="4" borderId="9" xfId="0" applyFont="1" applyFill="1" applyBorder="1" applyAlignment="1">
      <alignment horizontal="left"/>
    </xf>
    <xf numFmtId="0" fontId="26" fillId="4" borderId="22" xfId="0" applyFont="1" applyFill="1" applyBorder="1" applyAlignment="1">
      <alignment horizontal="left"/>
    </xf>
    <xf numFmtId="0" fontId="26" fillId="4" borderId="23" xfId="0" applyFont="1" applyFill="1" applyBorder="1" applyAlignment="1">
      <alignment horizontal="left"/>
    </xf>
    <xf numFmtId="0" fontId="26" fillId="4" borderId="44" xfId="0" applyFont="1" applyFill="1" applyBorder="1" applyAlignment="1">
      <alignment horizontal="left"/>
    </xf>
    <xf numFmtId="0" fontId="26" fillId="4" borderId="45" xfId="0" applyFont="1" applyFill="1" applyBorder="1" applyAlignment="1">
      <alignment horizontal="left"/>
    </xf>
    <xf numFmtId="0" fontId="26" fillId="4" borderId="46" xfId="0" applyFont="1" applyFill="1" applyBorder="1" applyAlignment="1">
      <alignment horizontal="left"/>
    </xf>
    <xf numFmtId="0" fontId="27" fillId="2" borderId="0" xfId="0" applyFont="1" applyFill="1" applyBorder="1" applyAlignment="1">
      <alignment horizontal="left"/>
    </xf>
    <xf numFmtId="0" fontId="26" fillId="4" borderId="44" xfId="0" applyFont="1" applyFill="1" applyBorder="1" applyAlignment="1">
      <alignment horizontal="center"/>
    </xf>
    <xf numFmtId="0" fontId="26" fillId="4" borderId="45" xfId="0" applyFont="1" applyFill="1" applyBorder="1" applyAlignment="1">
      <alignment horizontal="center"/>
    </xf>
    <xf numFmtId="0" fontId="26" fillId="4" borderId="46" xfId="0" applyFont="1" applyFill="1" applyBorder="1" applyAlignment="1">
      <alignment horizontal="center"/>
    </xf>
    <xf numFmtId="0" fontId="24" fillId="9" borderId="40" xfId="0" applyFont="1" applyFill="1" applyBorder="1" applyAlignment="1" applyProtection="1">
      <alignment horizontal="left"/>
      <protection locked="0"/>
    </xf>
    <xf numFmtId="0" fontId="24" fillId="4" borderId="37"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9" borderId="17" xfId="0" applyFont="1" applyFill="1" applyBorder="1" applyAlignment="1" applyProtection="1">
      <alignment horizontal="left"/>
      <protection locked="0"/>
    </xf>
    <xf numFmtId="0" fontId="64" fillId="4" borderId="0" xfId="0" applyFont="1" applyFill="1" applyBorder="1" applyAlignment="1">
      <alignment horizontal="center"/>
    </xf>
    <xf numFmtId="0" fontId="64" fillId="11" borderId="0" xfId="0" applyFont="1" applyFill="1" applyBorder="1" applyAlignment="1">
      <alignment horizontal="center" vertical="center"/>
    </xf>
    <xf numFmtId="0" fontId="26" fillId="6" borderId="44" xfId="0" applyFont="1" applyFill="1" applyBorder="1" applyAlignment="1">
      <alignment horizontal="center"/>
    </xf>
    <xf numFmtId="0" fontId="26" fillId="6" borderId="45" xfId="0" applyFont="1" applyFill="1" applyBorder="1" applyAlignment="1">
      <alignment horizontal="center"/>
    </xf>
    <xf numFmtId="0" fontId="26" fillId="6" borderId="46" xfId="0" applyFont="1" applyFill="1" applyBorder="1" applyAlignment="1">
      <alignment horizontal="center"/>
    </xf>
    <xf numFmtId="0" fontId="27" fillId="36" borderId="0" xfId="0" applyFont="1" applyFill="1" applyBorder="1" applyAlignment="1">
      <alignment horizontal="left"/>
    </xf>
    <xf numFmtId="0" fontId="26" fillId="11" borderId="0" xfId="0" applyFont="1" applyFill="1" applyBorder="1" applyAlignment="1">
      <alignment horizontal="center" vertical="center"/>
    </xf>
    <xf numFmtId="0" fontId="24" fillId="9" borderId="40" xfId="0" applyFont="1" applyFill="1" applyBorder="1" applyAlignment="1" applyProtection="1">
      <alignment horizontal="left"/>
    </xf>
    <xf numFmtId="0" fontId="24" fillId="9" borderId="24" xfId="0" applyFont="1" applyFill="1" applyBorder="1" applyAlignment="1" applyProtection="1">
      <alignment horizontal="left"/>
    </xf>
    <xf numFmtId="0" fontId="24" fillId="9" borderId="41" xfId="0" applyFont="1" applyFill="1" applyBorder="1" applyAlignment="1" applyProtection="1">
      <alignment horizontal="left"/>
    </xf>
    <xf numFmtId="0" fontId="24" fillId="9" borderId="1" xfId="0" applyFont="1" applyFill="1" applyBorder="1" applyAlignment="1" applyProtection="1">
      <alignment horizontal="left"/>
    </xf>
    <xf numFmtId="0" fontId="24" fillId="9" borderId="0" xfId="0" applyFont="1" applyFill="1" applyBorder="1" applyAlignment="1" applyProtection="1">
      <alignment horizontal="left"/>
    </xf>
    <xf numFmtId="0" fontId="24" fillId="9" borderId="2" xfId="0" applyFont="1" applyFill="1" applyBorder="1" applyAlignment="1" applyProtection="1">
      <alignment horizontal="left"/>
    </xf>
    <xf numFmtId="0" fontId="26" fillId="4" borderId="44" xfId="0" applyFont="1" applyFill="1" applyBorder="1" applyAlignment="1">
      <alignment horizontal="left" vertical="center"/>
    </xf>
    <xf numFmtId="0" fontId="26" fillId="4" borderId="45" xfId="0" applyFont="1" applyFill="1" applyBorder="1" applyAlignment="1">
      <alignment horizontal="left" vertical="center"/>
    </xf>
    <xf numFmtId="0" fontId="26" fillId="4" borderId="46" xfId="0" applyFont="1" applyFill="1" applyBorder="1" applyAlignment="1">
      <alignment horizontal="left" vertical="center"/>
    </xf>
    <xf numFmtId="0" fontId="64" fillId="4" borderId="44" xfId="0" applyFont="1" applyFill="1" applyBorder="1" applyAlignment="1">
      <alignment horizontal="center" vertical="center"/>
    </xf>
    <xf numFmtId="0" fontId="64" fillId="4" borderId="45" xfId="0" applyFont="1" applyFill="1" applyBorder="1" applyAlignment="1">
      <alignment horizontal="center" vertical="center"/>
    </xf>
    <xf numFmtId="0" fontId="64" fillId="4" borderId="46" xfId="0" applyFont="1" applyFill="1" applyBorder="1" applyAlignment="1">
      <alignment horizontal="center" vertical="center"/>
    </xf>
    <xf numFmtId="0" fontId="26" fillId="4" borderId="44" xfId="0" applyFont="1" applyFill="1" applyBorder="1" applyAlignment="1">
      <alignment horizontal="center" vertical="center"/>
    </xf>
    <xf numFmtId="0" fontId="26" fillId="4" borderId="45" xfId="0" applyFont="1" applyFill="1" applyBorder="1" applyAlignment="1">
      <alignment horizontal="center" vertical="center"/>
    </xf>
    <xf numFmtId="0" fontId="26" fillId="4" borderId="46" xfId="0" applyFont="1" applyFill="1" applyBorder="1" applyAlignment="1">
      <alignment horizontal="center" vertical="center"/>
    </xf>
    <xf numFmtId="165" fontId="24" fillId="4" borderId="17" xfId="0" applyNumberFormat="1" applyFont="1" applyFill="1" applyBorder="1" applyAlignment="1">
      <alignment horizontal="center"/>
    </xf>
    <xf numFmtId="165" fontId="24" fillId="4" borderId="18" xfId="0" applyNumberFormat="1" applyFont="1" applyFill="1" applyBorder="1" applyAlignment="1">
      <alignment horizontal="center"/>
    </xf>
    <xf numFmtId="0" fontId="27" fillId="9" borderId="40" xfId="0" applyFont="1" applyFill="1" applyBorder="1" applyAlignment="1" applyProtection="1">
      <alignment horizontal="left"/>
      <protection locked="0"/>
    </xf>
    <xf numFmtId="0" fontId="27" fillId="9" borderId="24" xfId="0" applyFont="1" applyFill="1" applyBorder="1" applyAlignment="1" applyProtection="1">
      <alignment horizontal="left"/>
      <protection locked="0"/>
    </xf>
    <xf numFmtId="0" fontId="27" fillId="9" borderId="41" xfId="0" applyFont="1" applyFill="1" applyBorder="1" applyAlignment="1" applyProtection="1">
      <alignment horizontal="left"/>
      <protection locked="0"/>
    </xf>
    <xf numFmtId="0" fontId="27" fillId="9" borderId="1" xfId="0" applyFont="1" applyFill="1" applyBorder="1" applyAlignment="1" applyProtection="1">
      <alignment horizontal="left"/>
      <protection locked="0"/>
    </xf>
    <xf numFmtId="0" fontId="27" fillId="9" borderId="0" xfId="0" applyFont="1" applyFill="1" applyBorder="1" applyAlignment="1" applyProtection="1">
      <alignment horizontal="left"/>
      <protection locked="0"/>
    </xf>
    <xf numFmtId="0" fontId="27" fillId="9" borderId="2" xfId="0" applyFont="1" applyFill="1" applyBorder="1" applyAlignment="1" applyProtection="1">
      <alignment horizontal="left"/>
      <protection locked="0"/>
    </xf>
    <xf numFmtId="0" fontId="27" fillId="9" borderId="17" xfId="0" applyFont="1" applyFill="1" applyBorder="1" applyAlignment="1" applyProtection="1">
      <alignment horizontal="left"/>
      <protection locked="0"/>
    </xf>
    <xf numFmtId="0" fontId="27" fillId="9" borderId="18" xfId="0" applyFont="1" applyFill="1" applyBorder="1" applyAlignment="1" applyProtection="1">
      <alignment horizontal="left"/>
      <protection locked="0"/>
    </xf>
    <xf numFmtId="0" fontId="27" fillId="9" borderId="42" xfId="0" applyFont="1" applyFill="1" applyBorder="1" applyAlignment="1" applyProtection="1">
      <alignment horizontal="left"/>
      <protection locked="0"/>
    </xf>
    <xf numFmtId="0" fontId="26" fillId="7" borderId="0" xfId="0" applyFont="1" applyFill="1" applyAlignment="1">
      <alignment horizontal="left"/>
    </xf>
    <xf numFmtId="0" fontId="26" fillId="7" borderId="0" xfId="0" applyFont="1" applyFill="1" applyBorder="1" applyAlignment="1">
      <alignment horizontal="left"/>
    </xf>
    <xf numFmtId="0" fontId="26" fillId="4" borderId="9" xfId="0" applyFont="1" applyFill="1" applyBorder="1" applyAlignment="1">
      <alignment horizontal="center"/>
    </xf>
    <xf numFmtId="0" fontId="26" fillId="4" borderId="22" xfId="0" applyFont="1" applyFill="1" applyBorder="1" applyAlignment="1">
      <alignment horizontal="center"/>
    </xf>
    <xf numFmtId="165" fontId="51" fillId="4" borderId="44" xfId="0" applyNumberFormat="1" applyFont="1" applyFill="1" applyBorder="1" applyAlignment="1">
      <alignment horizontal="center"/>
    </xf>
    <xf numFmtId="165" fontId="51" fillId="4" borderId="45" xfId="0" applyNumberFormat="1" applyFont="1" applyFill="1" applyBorder="1" applyAlignment="1">
      <alignment horizontal="center"/>
    </xf>
    <xf numFmtId="165" fontId="51" fillId="4" borderId="46" xfId="0" applyNumberFormat="1" applyFont="1" applyFill="1" applyBorder="1" applyAlignment="1">
      <alignment horizontal="center"/>
    </xf>
    <xf numFmtId="0" fontId="51" fillId="4" borderId="44" xfId="0" applyFont="1" applyFill="1" applyBorder="1" applyAlignment="1">
      <alignment horizontal="center"/>
    </xf>
    <xf numFmtId="0" fontId="51" fillId="4" borderId="45" xfId="0" applyFont="1" applyFill="1" applyBorder="1" applyAlignment="1">
      <alignment horizontal="center"/>
    </xf>
    <xf numFmtId="0" fontId="51" fillId="4" borderId="46" xfId="0" applyFont="1" applyFill="1" applyBorder="1" applyAlignment="1">
      <alignment horizontal="center"/>
    </xf>
    <xf numFmtId="0" fontId="24" fillId="4" borderId="0" xfId="0" applyFont="1" applyFill="1" applyBorder="1" applyAlignment="1">
      <alignment horizontal="left" vertical="center"/>
    </xf>
    <xf numFmtId="165" fontId="51" fillId="6" borderId="44" xfId="0" applyNumberFormat="1" applyFont="1" applyFill="1" applyBorder="1" applyAlignment="1">
      <alignment horizontal="center" vertical="center"/>
    </xf>
    <xf numFmtId="165" fontId="51" fillId="6" borderId="45" xfId="0" applyNumberFormat="1" applyFont="1" applyFill="1" applyBorder="1" applyAlignment="1">
      <alignment horizontal="center" vertical="center"/>
    </xf>
    <xf numFmtId="165" fontId="51" fillId="6" borderId="46" xfId="0" applyNumberFormat="1" applyFont="1" applyFill="1" applyBorder="1" applyAlignment="1">
      <alignment horizontal="center" vertical="center"/>
    </xf>
    <xf numFmtId="0" fontId="49" fillId="9" borderId="1" xfId="0" applyFont="1" applyFill="1" applyBorder="1" applyAlignment="1" applyProtection="1">
      <alignment horizontal="left"/>
      <protection locked="0"/>
    </xf>
    <xf numFmtId="0" fontId="49" fillId="9" borderId="0" xfId="0" applyFont="1" applyFill="1" applyBorder="1" applyAlignment="1" applyProtection="1">
      <alignment horizontal="left"/>
      <protection locked="0"/>
    </xf>
    <xf numFmtId="0" fontId="49" fillId="9" borderId="2" xfId="0" applyFont="1" applyFill="1" applyBorder="1" applyAlignment="1" applyProtection="1">
      <alignment horizontal="left"/>
      <protection locked="0"/>
    </xf>
    <xf numFmtId="0" fontId="49" fillId="9" borderId="40" xfId="0" applyFont="1" applyFill="1" applyBorder="1" applyAlignment="1" applyProtection="1">
      <alignment horizontal="left"/>
    </xf>
    <xf numFmtId="0" fontId="49" fillId="9" borderId="24" xfId="0" applyFont="1" applyFill="1" applyBorder="1" applyAlignment="1" applyProtection="1">
      <alignment horizontal="left"/>
    </xf>
    <xf numFmtId="0" fontId="49" fillId="9" borderId="41" xfId="0" applyFont="1" applyFill="1" applyBorder="1" applyAlignment="1" applyProtection="1">
      <alignment horizontal="left"/>
    </xf>
    <xf numFmtId="0" fontId="50" fillId="2" borderId="0" xfId="0" applyFont="1" applyFill="1" applyAlignment="1">
      <alignment horizontal="left"/>
    </xf>
    <xf numFmtId="0" fontId="49" fillId="2" borderId="0" xfId="0" applyFont="1" applyFill="1" applyAlignment="1">
      <alignment horizontal="left"/>
    </xf>
    <xf numFmtId="3" fontId="107" fillId="2" borderId="43" xfId="0" applyNumberFormat="1" applyFont="1" applyFill="1" applyBorder="1" applyAlignment="1">
      <alignment horizontal="center" vertical="center"/>
    </xf>
    <xf numFmtId="0" fontId="49" fillId="6" borderId="44" xfId="0" applyFont="1" applyFill="1" applyBorder="1" applyAlignment="1">
      <alignment horizontal="center"/>
    </xf>
    <xf numFmtId="0" fontId="49" fillId="6" borderId="45" xfId="0" applyFont="1" applyFill="1" applyBorder="1" applyAlignment="1">
      <alignment horizontal="center"/>
    </xf>
    <xf numFmtId="0" fontId="49" fillId="6" borderId="46" xfId="0" applyFont="1" applyFill="1" applyBorder="1" applyAlignment="1">
      <alignment horizontal="center"/>
    </xf>
    <xf numFmtId="0" fontId="49" fillId="4" borderId="44" xfId="0" applyFont="1" applyFill="1" applyBorder="1" applyAlignment="1">
      <alignment horizontal="left" vertical="center"/>
    </xf>
    <xf numFmtId="0" fontId="49" fillId="4" borderId="45" xfId="0" applyFont="1" applyFill="1" applyBorder="1" applyAlignment="1">
      <alignment horizontal="left" vertical="center"/>
    </xf>
    <xf numFmtId="0" fontId="49" fillId="4" borderId="46" xfId="0" applyFont="1" applyFill="1" applyBorder="1" applyAlignment="1">
      <alignment horizontal="left" vertical="center"/>
    </xf>
    <xf numFmtId="0" fontId="49" fillId="7" borderId="0" xfId="0" applyFont="1" applyFill="1" applyBorder="1" applyAlignment="1">
      <alignment horizontal="left"/>
    </xf>
    <xf numFmtId="0" fontId="25" fillId="9" borderId="1" xfId="0" applyFont="1" applyFill="1" applyBorder="1" applyAlignment="1" applyProtection="1">
      <alignment horizontal="left"/>
      <protection locked="0"/>
    </xf>
    <xf numFmtId="0" fontId="25" fillId="9" borderId="0" xfId="0" applyFont="1" applyFill="1" applyBorder="1" applyAlignment="1" applyProtection="1">
      <alignment horizontal="left"/>
      <protection locked="0"/>
    </xf>
    <xf numFmtId="0" fontId="25" fillId="9" borderId="2" xfId="0" applyFont="1" applyFill="1" applyBorder="1" applyAlignment="1" applyProtection="1">
      <alignment horizontal="left"/>
      <protection locked="0"/>
    </xf>
    <xf numFmtId="0" fontId="28" fillId="4" borderId="0" xfId="0" applyFont="1" applyFill="1" applyBorder="1" applyAlignment="1">
      <alignment horizontal="center"/>
    </xf>
    <xf numFmtId="165" fontId="49" fillId="6" borderId="0" xfId="0" applyNumberFormat="1" applyFont="1" applyFill="1" applyBorder="1" applyAlignment="1">
      <alignment horizontal="center" vertical="center"/>
    </xf>
    <xf numFmtId="0" fontId="25" fillId="9" borderId="40" xfId="0" applyFont="1" applyFill="1" applyBorder="1" applyAlignment="1" applyProtection="1">
      <alignment horizontal="left"/>
      <protection locked="0"/>
    </xf>
    <xf numFmtId="0" fontId="25" fillId="9" borderId="24" xfId="0" applyFont="1" applyFill="1" applyBorder="1" applyAlignment="1" applyProtection="1">
      <alignment horizontal="left"/>
      <protection locked="0"/>
    </xf>
    <xf numFmtId="0" fontId="25" fillId="9" borderId="41" xfId="0" applyFont="1" applyFill="1" applyBorder="1" applyAlignment="1" applyProtection="1">
      <alignment horizontal="left"/>
      <protection locked="0"/>
    </xf>
    <xf numFmtId="165" fontId="26" fillId="7" borderId="0" xfId="0" applyNumberFormat="1" applyFont="1" applyFill="1" applyBorder="1" applyAlignment="1">
      <alignment horizontal="left"/>
    </xf>
    <xf numFmtId="0" fontId="26" fillId="2" borderId="0" xfId="0" applyFont="1" applyFill="1" applyAlignment="1">
      <alignment horizontal="left"/>
    </xf>
    <xf numFmtId="165" fontId="107" fillId="2" borderId="43" xfId="0" applyNumberFormat="1" applyFont="1" applyFill="1" applyBorder="1" applyAlignment="1">
      <alignment horizontal="center" vertical="center"/>
    </xf>
    <xf numFmtId="165" fontId="26" fillId="4" borderId="44" xfId="0" applyNumberFormat="1" applyFont="1" applyFill="1" applyBorder="1" applyAlignment="1">
      <alignment horizontal="left"/>
    </xf>
    <xf numFmtId="165" fontId="26" fillId="4" borderId="45" xfId="0" applyNumberFormat="1" applyFont="1" applyFill="1" applyBorder="1" applyAlignment="1">
      <alignment horizontal="left"/>
    </xf>
    <xf numFmtId="165" fontId="26" fillId="4" borderId="46" xfId="0" applyNumberFormat="1" applyFont="1" applyFill="1" applyBorder="1" applyAlignment="1">
      <alignment horizontal="left"/>
    </xf>
    <xf numFmtId="0" fontId="25" fillId="9" borderId="17" xfId="0" applyFont="1" applyFill="1" applyBorder="1" applyAlignment="1" applyProtection="1">
      <alignment horizontal="left"/>
      <protection locked="0"/>
    </xf>
    <xf numFmtId="0" fontId="25" fillId="9" borderId="18" xfId="0" applyFont="1" applyFill="1" applyBorder="1" applyAlignment="1" applyProtection="1">
      <alignment horizontal="left"/>
      <protection locked="0"/>
    </xf>
    <xf numFmtId="0" fontId="25" fillId="9" borderId="42" xfId="0" applyFont="1" applyFill="1" applyBorder="1" applyAlignment="1" applyProtection="1">
      <alignment horizontal="left"/>
      <protection locked="0"/>
    </xf>
    <xf numFmtId="0" fontId="28" fillId="4" borderId="44" xfId="0" applyFont="1" applyFill="1" applyBorder="1" applyAlignment="1">
      <alignment horizontal="center" vertical="center"/>
    </xf>
    <xf numFmtId="0" fontId="28" fillId="4" borderId="45" xfId="0" applyFont="1" applyFill="1" applyBorder="1" applyAlignment="1">
      <alignment horizontal="center" vertical="center"/>
    </xf>
    <xf numFmtId="0" fontId="28" fillId="4" borderId="46" xfId="0" applyFont="1" applyFill="1" applyBorder="1" applyAlignment="1">
      <alignment horizontal="center" vertical="center"/>
    </xf>
    <xf numFmtId="0" fontId="106" fillId="2" borderId="0" xfId="0" applyFont="1" applyFill="1" applyAlignment="1">
      <alignment horizontal="center"/>
    </xf>
    <xf numFmtId="0" fontId="109" fillId="37" borderId="0" xfId="0" applyFont="1" applyFill="1" applyBorder="1" applyAlignment="1">
      <alignment horizontal="center" vertical="center" wrapText="1"/>
    </xf>
    <xf numFmtId="0" fontId="109" fillId="37" borderId="2" xfId="0" applyFont="1" applyFill="1" applyBorder="1" applyAlignment="1">
      <alignment horizontal="center" vertical="center" wrapText="1"/>
    </xf>
    <xf numFmtId="0" fontId="110" fillId="12" borderId="0" xfId="0" applyFont="1" applyFill="1" applyBorder="1" applyAlignment="1">
      <alignment horizontal="center" vertical="center" wrapText="1"/>
    </xf>
    <xf numFmtId="0" fontId="110" fillId="12" borderId="2" xfId="0" applyFont="1" applyFill="1" applyBorder="1" applyAlignment="1">
      <alignment horizontal="center" vertical="center" wrapText="1"/>
    </xf>
    <xf numFmtId="0" fontId="83" fillId="37" borderId="40" xfId="0" applyFont="1" applyFill="1" applyBorder="1" applyAlignment="1">
      <alignment horizontal="center" vertical="center" textRotation="90" wrapText="1"/>
    </xf>
    <xf numFmtId="0" fontId="83" fillId="37" borderId="41" xfId="0" applyFont="1" applyFill="1" applyBorder="1" applyAlignment="1">
      <alignment horizontal="center" vertical="center" textRotation="90" wrapText="1"/>
    </xf>
    <xf numFmtId="0" fontId="83" fillId="37" borderId="1" xfId="0" applyFont="1" applyFill="1" applyBorder="1" applyAlignment="1">
      <alignment horizontal="center" vertical="center" textRotation="90" wrapText="1"/>
    </xf>
    <xf numFmtId="0" fontId="83" fillId="37" borderId="2" xfId="0" applyFont="1" applyFill="1" applyBorder="1" applyAlignment="1">
      <alignment horizontal="center" vertical="center" textRotation="90" wrapText="1"/>
    </xf>
    <xf numFmtId="0" fontId="83" fillId="37" borderId="17" xfId="0" applyFont="1" applyFill="1" applyBorder="1" applyAlignment="1">
      <alignment horizontal="center" vertical="center" textRotation="90" wrapText="1"/>
    </xf>
    <xf numFmtId="0" fontId="83" fillId="37" borderId="42" xfId="0" applyFont="1" applyFill="1" applyBorder="1" applyAlignment="1">
      <alignment horizontal="center" vertical="center" textRotation="90" wrapText="1"/>
    </xf>
    <xf numFmtId="0" fontId="32" fillId="13" borderId="0" xfId="0" applyFont="1" applyFill="1" applyBorder="1" applyAlignment="1">
      <alignment horizontal="left" vertical="center"/>
    </xf>
    <xf numFmtId="0" fontId="79" fillId="4" borderId="0" xfId="0" applyFont="1" applyFill="1" applyBorder="1" applyAlignment="1">
      <alignment horizontal="center"/>
    </xf>
    <xf numFmtId="0" fontId="32" fillId="13" borderId="0" xfId="0" applyFont="1" applyFill="1" applyBorder="1" applyAlignment="1">
      <alignment horizontal="center" vertical="center"/>
    </xf>
    <xf numFmtId="0" fontId="24" fillId="9" borderId="44" xfId="0" applyFont="1" applyFill="1" applyBorder="1" applyAlignment="1" applyProtection="1">
      <alignment horizontal="left"/>
    </xf>
    <xf numFmtId="0" fontId="24" fillId="9" borderId="45" xfId="0" applyFont="1" applyFill="1" applyBorder="1" applyAlignment="1" applyProtection="1">
      <alignment horizontal="left"/>
    </xf>
    <xf numFmtId="0" fontId="24" fillId="9" borderId="46" xfId="0" applyFont="1" applyFill="1" applyBorder="1" applyAlignment="1" applyProtection="1">
      <alignment horizontal="left"/>
    </xf>
    <xf numFmtId="0" fontId="82" fillId="37" borderId="40" xfId="0" applyFont="1" applyFill="1" applyBorder="1" applyAlignment="1">
      <alignment horizontal="center" vertical="center" textRotation="90" wrapText="1"/>
    </xf>
    <xf numFmtId="0" fontId="82" fillId="37" borderId="41" xfId="0" applyFont="1" applyFill="1" applyBorder="1" applyAlignment="1">
      <alignment horizontal="center" vertical="center" textRotation="90" wrapText="1"/>
    </xf>
    <xf numFmtId="0" fontId="82" fillId="37" borderId="1" xfId="0" applyFont="1" applyFill="1" applyBorder="1" applyAlignment="1">
      <alignment horizontal="center" vertical="center" textRotation="90" wrapText="1"/>
    </xf>
    <xf numFmtId="0" fontId="82" fillId="37" borderId="2" xfId="0" applyFont="1" applyFill="1" applyBorder="1" applyAlignment="1">
      <alignment horizontal="center" vertical="center" textRotation="90" wrapText="1"/>
    </xf>
    <xf numFmtId="0" fontId="82" fillId="37" borderId="17" xfId="0" applyFont="1" applyFill="1" applyBorder="1" applyAlignment="1">
      <alignment horizontal="center" vertical="center" textRotation="90" wrapText="1"/>
    </xf>
    <xf numFmtId="0" fontId="82" fillId="37" borderId="42" xfId="0" applyFont="1" applyFill="1" applyBorder="1" applyAlignment="1">
      <alignment horizontal="center" vertical="center" textRotation="90" wrapText="1"/>
    </xf>
    <xf numFmtId="0" fontId="24" fillId="9" borderId="43" xfId="0" applyFont="1" applyFill="1" applyBorder="1" applyAlignment="1" applyProtection="1">
      <alignment horizontal="left"/>
    </xf>
    <xf numFmtId="0" fontId="24" fillId="9" borderId="43" xfId="0" applyFont="1" applyFill="1" applyBorder="1" applyAlignment="1" applyProtection="1">
      <alignment horizontal="left" vertical="center" wrapText="1"/>
    </xf>
    <xf numFmtId="0" fontId="68" fillId="37" borderId="43" xfId="0" applyFont="1" applyFill="1" applyBorder="1" applyAlignment="1" applyProtection="1">
      <alignment horizontal="left" vertical="center"/>
    </xf>
    <xf numFmtId="0" fontId="80" fillId="37" borderId="43" xfId="0" applyFont="1" applyFill="1" applyBorder="1" applyAlignment="1" applyProtection="1">
      <alignment horizontal="left"/>
    </xf>
    <xf numFmtId="0" fontId="31" fillId="37" borderId="40" xfId="0" applyFont="1" applyFill="1" applyBorder="1" applyAlignment="1">
      <alignment horizontal="center" vertical="center" textRotation="90" wrapText="1"/>
    </xf>
    <xf numFmtId="0" fontId="31" fillId="37" borderId="41" xfId="0" applyFont="1" applyFill="1" applyBorder="1" applyAlignment="1">
      <alignment horizontal="center" vertical="center" textRotation="90" wrapText="1"/>
    </xf>
    <xf numFmtId="0" fontId="31" fillId="37" borderId="1" xfId="0" applyFont="1" applyFill="1" applyBorder="1" applyAlignment="1">
      <alignment horizontal="center" vertical="center" textRotation="90" wrapText="1"/>
    </xf>
    <xf numFmtId="0" fontId="31" fillId="37" borderId="2" xfId="0" applyFont="1" applyFill="1" applyBorder="1" applyAlignment="1">
      <alignment horizontal="center" vertical="center" textRotation="90" wrapText="1"/>
    </xf>
    <xf numFmtId="0" fontId="31" fillId="37" borderId="17" xfId="0" applyFont="1" applyFill="1" applyBorder="1" applyAlignment="1">
      <alignment horizontal="center" vertical="center" textRotation="90" wrapText="1"/>
    </xf>
    <xf numFmtId="0" fontId="31" fillId="37" borderId="42" xfId="0" applyFont="1" applyFill="1" applyBorder="1" applyAlignment="1">
      <alignment horizontal="center" vertical="center" textRotation="90" wrapText="1"/>
    </xf>
    <xf numFmtId="0" fontId="84" fillId="37" borderId="40" xfId="0" applyFont="1" applyFill="1" applyBorder="1" applyAlignment="1">
      <alignment horizontal="center" vertical="center" textRotation="90" wrapText="1"/>
    </xf>
    <xf numFmtId="0" fontId="84" fillId="37" borderId="41" xfId="0" applyFont="1" applyFill="1" applyBorder="1" applyAlignment="1">
      <alignment horizontal="center" vertical="center" textRotation="90" wrapText="1"/>
    </xf>
    <xf numFmtId="0" fontId="84" fillId="37" borderId="1" xfId="0" applyFont="1" applyFill="1" applyBorder="1" applyAlignment="1">
      <alignment horizontal="center" vertical="center" textRotation="90" wrapText="1"/>
    </xf>
    <xf numFmtId="0" fontId="84" fillId="37" borderId="2" xfId="0" applyFont="1" applyFill="1" applyBorder="1" applyAlignment="1">
      <alignment horizontal="center" vertical="center" textRotation="90" wrapText="1"/>
    </xf>
    <xf numFmtId="0" fontId="84" fillId="37" borderId="17" xfId="0" applyFont="1" applyFill="1" applyBorder="1" applyAlignment="1">
      <alignment horizontal="center" vertical="center" textRotation="90" wrapText="1"/>
    </xf>
    <xf numFmtId="0" fontId="84" fillId="37" borderId="42" xfId="0" applyFont="1" applyFill="1" applyBorder="1" applyAlignment="1">
      <alignment horizontal="center" vertical="center" textRotation="90" wrapText="1"/>
    </xf>
    <xf numFmtId="0" fontId="80" fillId="37" borderId="46" xfId="0" applyFont="1" applyFill="1" applyBorder="1" applyAlignment="1" applyProtection="1">
      <alignment horizontal="left"/>
    </xf>
    <xf numFmtId="0" fontId="25" fillId="9" borderId="46" xfId="0" applyFont="1" applyFill="1" applyBorder="1" applyAlignment="1" applyProtection="1">
      <alignment horizontal="left"/>
    </xf>
    <xf numFmtId="0" fontId="25" fillId="9" borderId="43" xfId="0" applyFont="1" applyFill="1" applyBorder="1" applyAlignment="1" applyProtection="1">
      <alignment horizontal="left"/>
    </xf>
    <xf numFmtId="0" fontId="85" fillId="37" borderId="40" xfId="0" applyFont="1" applyFill="1" applyBorder="1" applyAlignment="1">
      <alignment horizontal="center" vertical="center" textRotation="90" wrapText="1"/>
    </xf>
    <xf numFmtId="0" fontId="85" fillId="37" borderId="41" xfId="0" applyFont="1" applyFill="1" applyBorder="1" applyAlignment="1">
      <alignment horizontal="center" vertical="center" textRotation="90" wrapText="1"/>
    </xf>
    <xf numFmtId="0" fontId="85" fillId="37" borderId="17" xfId="0" applyFont="1" applyFill="1" applyBorder="1" applyAlignment="1">
      <alignment horizontal="center" vertical="center" textRotation="90" wrapText="1"/>
    </xf>
    <xf numFmtId="0" fontId="85" fillId="37" borderId="42" xfId="0" applyFont="1" applyFill="1" applyBorder="1" applyAlignment="1">
      <alignment horizontal="center" vertical="center" textRotation="90" wrapText="1"/>
    </xf>
    <xf numFmtId="0" fontId="86" fillId="37" borderId="40" xfId="0" applyFont="1" applyFill="1" applyBorder="1" applyAlignment="1">
      <alignment horizontal="center" vertical="center" textRotation="90" wrapText="1"/>
    </xf>
    <xf numFmtId="0" fontId="86" fillId="37" borderId="41" xfId="0" applyFont="1" applyFill="1" applyBorder="1" applyAlignment="1">
      <alignment horizontal="center" vertical="center" textRotation="90" wrapText="1"/>
    </xf>
    <xf numFmtId="0" fontId="86" fillId="37" borderId="1" xfId="0" applyFont="1" applyFill="1" applyBorder="1" applyAlignment="1">
      <alignment horizontal="center" vertical="center" textRotation="90" wrapText="1"/>
    </xf>
    <xf numFmtId="0" fontId="86" fillId="37" borderId="2" xfId="0" applyFont="1" applyFill="1" applyBorder="1" applyAlignment="1">
      <alignment horizontal="center" vertical="center" textRotation="90" wrapText="1"/>
    </xf>
    <xf numFmtId="0" fontId="80" fillId="42" borderId="43" xfId="0" applyFont="1" applyFill="1" applyBorder="1" applyAlignment="1" applyProtection="1">
      <alignment horizontal="left"/>
    </xf>
    <xf numFmtId="0" fontId="80" fillId="37" borderId="40" xfId="0" applyFont="1" applyFill="1" applyBorder="1" applyAlignment="1">
      <alignment horizontal="center" vertical="center" textRotation="90" wrapText="1"/>
    </xf>
    <xf numFmtId="0" fontId="80" fillId="37" borderId="41" xfId="0" applyFont="1" applyFill="1" applyBorder="1" applyAlignment="1">
      <alignment horizontal="center" vertical="center" textRotation="90" wrapText="1"/>
    </xf>
    <xf numFmtId="0" fontId="80" fillId="37" borderId="1" xfId="0" applyFont="1" applyFill="1" applyBorder="1" applyAlignment="1">
      <alignment horizontal="center" vertical="center" textRotation="90" wrapText="1"/>
    </xf>
    <xf numFmtId="0" fontId="80" fillId="37" borderId="2" xfId="0" applyFont="1" applyFill="1" applyBorder="1" applyAlignment="1">
      <alignment horizontal="center" vertical="center" textRotation="90" wrapText="1"/>
    </xf>
    <xf numFmtId="0" fontId="80" fillId="37" borderId="17" xfId="0" applyFont="1" applyFill="1" applyBorder="1" applyAlignment="1">
      <alignment horizontal="center" vertical="center" textRotation="90" wrapText="1"/>
    </xf>
    <xf numFmtId="0" fontId="80" fillId="37" borderId="42" xfId="0" applyFont="1" applyFill="1" applyBorder="1" applyAlignment="1">
      <alignment horizontal="center" vertical="center" textRotation="90" wrapText="1"/>
    </xf>
    <xf numFmtId="0" fontId="87" fillId="43" borderId="37" xfId="0" applyFont="1" applyFill="1" applyBorder="1" applyAlignment="1">
      <alignment horizontal="center" vertical="center" textRotation="90" wrapText="1"/>
    </xf>
    <xf numFmtId="0" fontId="87" fillId="43" borderId="38" xfId="0" applyFont="1" applyFill="1" applyBorder="1" applyAlignment="1">
      <alignment horizontal="center" vertical="center" textRotation="90" wrapText="1"/>
    </xf>
    <xf numFmtId="0" fontId="87" fillId="43" borderId="39" xfId="0" applyFont="1" applyFill="1" applyBorder="1" applyAlignment="1">
      <alignment horizontal="center" vertical="center" textRotation="90" wrapText="1"/>
    </xf>
    <xf numFmtId="0" fontId="88" fillId="43" borderId="43" xfId="0" applyFont="1" applyFill="1" applyBorder="1" applyAlignment="1">
      <alignment horizontal="center" vertical="center" textRotation="90" wrapText="1"/>
    </xf>
    <xf numFmtId="0" fontId="24" fillId="4" borderId="45" xfId="0" applyFont="1" applyFill="1" applyBorder="1" applyAlignment="1" applyProtection="1">
      <alignment horizontal="left"/>
    </xf>
    <xf numFmtId="0" fontId="24" fillId="4" borderId="46" xfId="0" applyFont="1" applyFill="1" applyBorder="1" applyAlignment="1" applyProtection="1">
      <alignment horizontal="left"/>
    </xf>
    <xf numFmtId="0" fontId="57" fillId="29" borderId="38" xfId="0" applyFont="1" applyFill="1" applyBorder="1" applyAlignment="1">
      <alignment horizontal="center" vertical="center" textRotation="90" wrapText="1"/>
    </xf>
    <xf numFmtId="0" fontId="57" fillId="29" borderId="39" xfId="0" applyFont="1" applyFill="1" applyBorder="1" applyAlignment="1">
      <alignment horizontal="center" vertical="center" textRotation="90" wrapText="1"/>
    </xf>
    <xf numFmtId="0" fontId="34" fillId="12" borderId="45" xfId="0" applyFont="1" applyFill="1" applyBorder="1" applyAlignment="1" applyProtection="1">
      <alignment horizontal="left" vertical="center"/>
    </xf>
    <xf numFmtId="0" fontId="34" fillId="12" borderId="46" xfId="0" applyFont="1" applyFill="1" applyBorder="1" applyAlignment="1" applyProtection="1">
      <alignment horizontal="left" vertical="center"/>
    </xf>
    <xf numFmtId="0" fontId="25" fillId="12" borderId="45" xfId="0" applyFont="1" applyFill="1" applyBorder="1" applyAlignment="1" applyProtection="1">
      <alignment horizontal="left" vertical="center"/>
    </xf>
    <xf numFmtId="0" fontId="25" fillId="12" borderId="46" xfId="0" applyFont="1" applyFill="1" applyBorder="1" applyAlignment="1" applyProtection="1">
      <alignment horizontal="left" vertical="center"/>
    </xf>
    <xf numFmtId="0" fontId="85" fillId="43" borderId="37" xfId="0" applyFont="1" applyFill="1" applyBorder="1" applyAlignment="1">
      <alignment horizontal="center" vertical="center" textRotation="90" wrapText="1"/>
    </xf>
    <xf numFmtId="0" fontId="85" fillId="43" borderId="38" xfId="0" applyFont="1" applyFill="1" applyBorder="1" applyAlignment="1">
      <alignment horizontal="center" vertical="center" textRotation="90" wrapText="1"/>
    </xf>
    <xf numFmtId="0" fontId="85" fillId="43" borderId="39" xfId="0" applyFont="1" applyFill="1" applyBorder="1" applyAlignment="1">
      <alignment horizontal="center" vertical="center" textRotation="90" wrapText="1"/>
    </xf>
    <xf numFmtId="0" fontId="60" fillId="22" borderId="37" xfId="0" applyFont="1" applyFill="1" applyBorder="1" applyAlignment="1">
      <alignment horizontal="center" vertical="center"/>
    </xf>
    <xf numFmtId="0" fontId="60" fillId="22" borderId="38" xfId="0" applyFont="1" applyFill="1" applyBorder="1" applyAlignment="1">
      <alignment horizontal="center" vertical="center"/>
    </xf>
    <xf numFmtId="0" fontId="60" fillId="22" borderId="39" xfId="0" applyFont="1" applyFill="1" applyBorder="1" applyAlignment="1">
      <alignment horizontal="center" vertical="center"/>
    </xf>
    <xf numFmtId="165" fontId="50" fillId="17" borderId="37" xfId="0" applyNumberFormat="1" applyFont="1" applyFill="1" applyBorder="1" applyAlignment="1" applyProtection="1">
      <alignment horizontal="right" vertical="center"/>
    </xf>
    <xf numFmtId="165" fontId="50" fillId="17" borderId="38" xfId="0" applyNumberFormat="1" applyFont="1" applyFill="1" applyBorder="1" applyAlignment="1" applyProtection="1">
      <alignment horizontal="right" vertical="center"/>
    </xf>
    <xf numFmtId="165" fontId="50" fillId="17" borderId="39" xfId="0" applyNumberFormat="1" applyFont="1" applyFill="1" applyBorder="1" applyAlignment="1" applyProtection="1">
      <alignment horizontal="right" vertical="center"/>
    </xf>
    <xf numFmtId="0" fontId="81" fillId="43" borderId="38" xfId="0" applyFont="1" applyFill="1" applyBorder="1" applyAlignment="1">
      <alignment horizontal="center" vertical="center" textRotation="90" wrapText="1"/>
    </xf>
    <xf numFmtId="0" fontId="24" fillId="9" borderId="43" xfId="0" applyFont="1" applyFill="1" applyBorder="1" applyAlignment="1" applyProtection="1">
      <alignment horizontal="left" vertical="center"/>
    </xf>
    <xf numFmtId="165" fontId="49" fillId="4" borderId="37" xfId="0" applyNumberFormat="1" applyFont="1" applyFill="1" applyBorder="1" applyAlignment="1" applyProtection="1">
      <alignment horizontal="right" vertical="center"/>
    </xf>
    <xf numFmtId="165" fontId="49" fillId="4" borderId="38" xfId="0" applyNumberFormat="1" applyFont="1" applyFill="1" applyBorder="1" applyAlignment="1" applyProtection="1">
      <alignment horizontal="right" vertical="center"/>
    </xf>
    <xf numFmtId="165" fontId="49" fillId="4" borderId="39" xfId="0" applyNumberFormat="1" applyFont="1" applyFill="1" applyBorder="1" applyAlignment="1" applyProtection="1">
      <alignment horizontal="right" vertical="center"/>
    </xf>
    <xf numFmtId="0" fontId="88" fillId="43" borderId="38" xfId="0" applyFont="1" applyFill="1" applyBorder="1" applyAlignment="1">
      <alignment horizontal="center" vertical="center" textRotation="90" wrapText="1"/>
    </xf>
    <xf numFmtId="165" fontId="50" fillId="9" borderId="37" xfId="0" applyNumberFormat="1" applyFont="1" applyFill="1" applyBorder="1" applyAlignment="1" applyProtection="1">
      <alignment horizontal="right" vertical="center"/>
    </xf>
    <xf numFmtId="165" fontId="50" fillId="9" borderId="38" xfId="0" applyNumberFormat="1" applyFont="1" applyFill="1" applyBorder="1" applyAlignment="1" applyProtection="1">
      <alignment horizontal="right" vertical="center"/>
    </xf>
    <xf numFmtId="165" fontId="50" fillId="9" borderId="39" xfId="0" applyNumberFormat="1" applyFont="1" applyFill="1" applyBorder="1" applyAlignment="1" applyProtection="1">
      <alignment horizontal="right" vertical="center"/>
    </xf>
    <xf numFmtId="0" fontId="80" fillId="43" borderId="45" xfId="0" applyFont="1" applyFill="1" applyBorder="1" applyAlignment="1" applyProtection="1">
      <alignment horizontal="left" vertical="center"/>
    </xf>
    <xf numFmtId="0" fontId="80" fillId="43" borderId="46" xfId="0" applyFont="1" applyFill="1" applyBorder="1" applyAlignment="1" applyProtection="1">
      <alignment horizontal="left" vertical="center"/>
    </xf>
    <xf numFmtId="0" fontId="80" fillId="43" borderId="43" xfId="0" applyFont="1" applyFill="1" applyBorder="1" applyAlignment="1">
      <alignment horizontal="center" vertical="center" textRotation="90" wrapText="1"/>
    </xf>
    <xf numFmtId="0" fontId="24" fillId="12" borderId="44" xfId="0" applyFont="1" applyFill="1" applyBorder="1" applyAlignment="1" applyProtection="1">
      <alignment horizontal="left" vertical="center"/>
    </xf>
    <xf numFmtId="0" fontId="24" fillId="12" borderId="45" xfId="0" applyFont="1" applyFill="1" applyBorder="1" applyAlignment="1" applyProtection="1">
      <alignment horizontal="left" vertical="center"/>
    </xf>
    <xf numFmtId="0" fontId="24" fillId="12" borderId="46" xfId="0" applyFont="1" applyFill="1" applyBorder="1" applyAlignment="1" applyProtection="1">
      <alignment horizontal="left" vertical="center"/>
    </xf>
    <xf numFmtId="0" fontId="83" fillId="42" borderId="43" xfId="0" applyFont="1" applyFill="1" applyBorder="1" applyAlignment="1">
      <alignment horizontal="center" vertical="center" textRotation="90" wrapText="1"/>
    </xf>
    <xf numFmtId="3" fontId="49" fillId="29" borderId="37" xfId="0" applyNumberFormat="1" applyFont="1" applyFill="1" applyBorder="1" applyAlignment="1" applyProtection="1">
      <alignment horizontal="right" vertical="center"/>
    </xf>
    <xf numFmtId="3" fontId="49" fillId="29" borderId="38" xfId="0" applyNumberFormat="1" applyFont="1" applyFill="1" applyBorder="1" applyAlignment="1" applyProtection="1">
      <alignment horizontal="right" vertical="center"/>
    </xf>
    <xf numFmtId="3" fontId="49" fillId="29" borderId="39" xfId="0" applyNumberFormat="1" applyFont="1" applyFill="1" applyBorder="1" applyAlignment="1" applyProtection="1">
      <alignment horizontal="right" vertical="center"/>
    </xf>
    <xf numFmtId="0" fontId="90" fillId="43" borderId="37" xfId="0" applyFont="1" applyFill="1" applyBorder="1" applyAlignment="1">
      <alignment horizontal="center" vertical="center" textRotation="90" wrapText="1"/>
    </xf>
    <xf numFmtId="0" fontId="90" fillId="43" borderId="38" xfId="0" applyFont="1" applyFill="1" applyBorder="1" applyAlignment="1">
      <alignment horizontal="center" vertical="center" textRotation="90" wrapText="1"/>
    </xf>
    <xf numFmtId="0" fontId="60" fillId="2" borderId="38" xfId="0" applyFont="1" applyFill="1" applyBorder="1" applyAlignment="1">
      <alignment horizontal="center" vertical="center"/>
    </xf>
    <xf numFmtId="0" fontId="60" fillId="2" borderId="39" xfId="0" applyFont="1" applyFill="1" applyBorder="1" applyAlignment="1">
      <alignment horizontal="center" vertical="center"/>
    </xf>
    <xf numFmtId="3" fontId="49" fillId="29" borderId="37" xfId="1" applyNumberFormat="1" applyFont="1" applyFill="1" applyBorder="1" applyAlignment="1" applyProtection="1">
      <alignment horizontal="right" vertical="center"/>
    </xf>
    <xf numFmtId="3" fontId="49" fillId="29" borderId="38" xfId="1" applyNumberFormat="1" applyFont="1" applyFill="1" applyBorder="1" applyAlignment="1" applyProtection="1">
      <alignment horizontal="right" vertical="center"/>
    </xf>
    <xf numFmtId="3" fontId="49" fillId="29" borderId="39" xfId="1" applyNumberFormat="1" applyFont="1" applyFill="1" applyBorder="1" applyAlignment="1" applyProtection="1">
      <alignment horizontal="right" vertical="center"/>
    </xf>
    <xf numFmtId="0" fontId="55" fillId="8" borderId="44" xfId="0" applyFont="1" applyFill="1" applyBorder="1" applyAlignment="1" applyProtection="1">
      <alignment horizontal="left" vertical="center" wrapText="1"/>
    </xf>
    <xf numFmtId="0" fontId="55" fillId="8" borderId="46" xfId="0" applyFont="1" applyFill="1" applyBorder="1" applyAlignment="1" applyProtection="1">
      <alignment horizontal="left" vertical="center" wrapText="1"/>
    </xf>
    <xf numFmtId="0" fontId="58" fillId="8" borderId="44" xfId="0" applyFont="1" applyFill="1" applyBorder="1" applyAlignment="1" applyProtection="1">
      <alignment horizontal="left" vertical="center"/>
    </xf>
    <xf numFmtId="0" fontId="58" fillId="8" borderId="46" xfId="0" applyFont="1" applyFill="1" applyBorder="1" applyAlignment="1" applyProtection="1">
      <alignment horizontal="left" vertical="center"/>
    </xf>
    <xf numFmtId="0" fontId="59" fillId="8" borderId="44" xfId="0" applyFont="1" applyFill="1" applyBorder="1" applyAlignment="1" applyProtection="1">
      <alignment horizontal="left"/>
    </xf>
    <xf numFmtId="0" fontId="59" fillId="8" borderId="46" xfId="0" applyFont="1" applyFill="1" applyBorder="1" applyAlignment="1" applyProtection="1">
      <alignment horizontal="left"/>
    </xf>
    <xf numFmtId="0" fontId="62" fillId="8" borderId="44" xfId="0" applyFont="1" applyFill="1" applyBorder="1" applyAlignment="1" applyProtection="1">
      <alignment horizontal="left"/>
    </xf>
    <xf numFmtId="0" fontId="62" fillId="8" borderId="46" xfId="0" applyFont="1" applyFill="1" applyBorder="1" applyAlignment="1" applyProtection="1">
      <alignment horizontal="left"/>
    </xf>
    <xf numFmtId="0" fontId="57" fillId="43" borderId="40" xfId="0" applyFont="1" applyFill="1" applyBorder="1" applyAlignment="1">
      <alignment horizontal="center" vertical="center" textRotation="90" wrapText="1"/>
    </xf>
    <xf numFmtId="0" fontId="57" fillId="43" borderId="41" xfId="0" applyFont="1" applyFill="1" applyBorder="1" applyAlignment="1">
      <alignment horizontal="center" vertical="center" textRotation="90" wrapText="1"/>
    </xf>
    <xf numFmtId="0" fontId="57" fillId="43" borderId="17" xfId="0" applyFont="1" applyFill="1" applyBorder="1" applyAlignment="1">
      <alignment horizontal="center" vertical="center" textRotation="90" wrapText="1"/>
    </xf>
    <xf numFmtId="0" fontId="57" fillId="43" borderId="42" xfId="0" applyFont="1" applyFill="1" applyBorder="1" applyAlignment="1">
      <alignment horizontal="center" vertical="center" textRotation="90" wrapText="1"/>
    </xf>
    <xf numFmtId="0" fontId="114" fillId="42" borderId="0" xfId="0" applyFont="1" applyFill="1" applyBorder="1" applyAlignment="1">
      <alignment horizontal="center" vertical="center" wrapText="1"/>
    </xf>
    <xf numFmtId="0" fontId="35" fillId="20" borderId="9" xfId="0" applyFont="1" applyFill="1" applyBorder="1" applyAlignment="1">
      <alignment horizontal="center"/>
    </xf>
    <xf numFmtId="0" fontId="35" fillId="20" borderId="22" xfId="0" applyFont="1" applyFill="1" applyBorder="1" applyAlignment="1">
      <alignment horizontal="center"/>
    </xf>
    <xf numFmtId="0" fontId="27" fillId="14" borderId="0" xfId="0" applyFont="1" applyFill="1" applyAlignment="1">
      <alignment horizontal="left"/>
    </xf>
    <xf numFmtId="0" fontId="25" fillId="27" borderId="40" xfId="0" applyFont="1" applyFill="1" applyBorder="1" applyAlignment="1" applyProtection="1">
      <alignment horizontal="left"/>
      <protection locked="0"/>
    </xf>
    <xf numFmtId="0" fontId="25" fillId="27" borderId="24" xfId="0" applyFont="1" applyFill="1" applyBorder="1" applyAlignment="1" applyProtection="1">
      <alignment horizontal="left"/>
      <protection locked="0"/>
    </xf>
    <xf numFmtId="0" fontId="25" fillId="27" borderId="41" xfId="0" applyFont="1" applyFill="1" applyBorder="1" applyAlignment="1" applyProtection="1">
      <alignment horizontal="left"/>
      <protection locked="0"/>
    </xf>
    <xf numFmtId="0" fontId="25" fillId="27" borderId="1" xfId="0" applyFont="1" applyFill="1" applyBorder="1" applyAlignment="1" applyProtection="1">
      <alignment horizontal="left"/>
      <protection locked="0"/>
    </xf>
    <xf numFmtId="0" fontId="25" fillId="27" borderId="0" xfId="0" applyFont="1" applyFill="1" applyBorder="1" applyAlignment="1" applyProtection="1">
      <alignment horizontal="left"/>
      <protection locked="0"/>
    </xf>
    <xf numFmtId="0" fontId="25" fillId="27" borderId="2" xfId="0" applyFont="1" applyFill="1" applyBorder="1" applyAlignment="1" applyProtection="1">
      <alignment horizontal="left"/>
      <protection locked="0"/>
    </xf>
    <xf numFmtId="0" fontId="25" fillId="27" borderId="17" xfId="0" applyFont="1" applyFill="1" applyBorder="1" applyAlignment="1" applyProtection="1">
      <alignment horizontal="left"/>
      <protection locked="0"/>
    </xf>
    <xf numFmtId="0" fontId="25" fillId="27" borderId="18" xfId="0" applyFont="1" applyFill="1" applyBorder="1" applyAlignment="1" applyProtection="1">
      <alignment horizontal="left"/>
      <protection locked="0"/>
    </xf>
    <xf numFmtId="0" fontId="25" fillId="27" borderId="42" xfId="0" applyFont="1" applyFill="1" applyBorder="1" applyAlignment="1" applyProtection="1">
      <alignment horizontal="left"/>
      <protection locked="0"/>
    </xf>
    <xf numFmtId="0" fontId="51" fillId="19" borderId="0" xfId="0" applyFont="1" applyFill="1" applyBorder="1" applyAlignment="1">
      <alignment horizontal="center" vertical="center"/>
    </xf>
    <xf numFmtId="0" fontId="51" fillId="19" borderId="2" xfId="0" applyFont="1" applyFill="1" applyBorder="1" applyAlignment="1">
      <alignment horizontal="center" vertical="center"/>
    </xf>
    <xf numFmtId="0" fontId="91" fillId="20" borderId="44" xfId="0" applyFont="1" applyFill="1" applyBorder="1" applyAlignment="1">
      <alignment horizontal="center" vertical="center"/>
    </xf>
    <xf numFmtId="0" fontId="91" fillId="20" borderId="45" xfId="0" applyFont="1" applyFill="1" applyBorder="1" applyAlignment="1">
      <alignment horizontal="center" vertical="center"/>
    </xf>
    <xf numFmtId="0" fontId="91" fillId="20" borderId="46" xfId="0" applyFont="1" applyFill="1" applyBorder="1" applyAlignment="1">
      <alignment horizontal="center" vertical="center"/>
    </xf>
    <xf numFmtId="0" fontId="26" fillId="20" borderId="44" xfId="0" applyFont="1" applyFill="1" applyBorder="1" applyAlignment="1">
      <alignment horizontal="center" vertical="center"/>
    </xf>
    <xf numFmtId="0" fontId="26" fillId="20" borderId="45" xfId="0" applyFont="1" applyFill="1" applyBorder="1" applyAlignment="1">
      <alignment horizontal="center" vertical="center"/>
    </xf>
    <xf numFmtId="0" fontId="26" fillId="20" borderId="46" xfId="0" applyFont="1" applyFill="1" applyBorder="1" applyAlignment="1">
      <alignment horizontal="center" vertical="center"/>
    </xf>
    <xf numFmtId="0" fontId="31" fillId="37" borderId="44" xfId="0" applyFont="1" applyFill="1" applyBorder="1" applyAlignment="1">
      <alignment horizontal="left"/>
    </xf>
    <xf numFmtId="0" fontId="31" fillId="37" borderId="45" xfId="0" applyFont="1" applyFill="1" applyBorder="1" applyAlignment="1">
      <alignment horizontal="left"/>
    </xf>
    <xf numFmtId="0" fontId="31" fillId="37" borderId="46" xfId="0" applyFont="1" applyFill="1" applyBorder="1" applyAlignment="1">
      <alignment horizontal="left"/>
    </xf>
    <xf numFmtId="0" fontId="113" fillId="21" borderId="44" xfId="0" applyFont="1" applyFill="1" applyBorder="1" applyAlignment="1">
      <alignment horizontal="center"/>
    </xf>
    <xf numFmtId="0" fontId="113" fillId="21" borderId="45" xfId="0" applyFont="1" applyFill="1" applyBorder="1" applyAlignment="1">
      <alignment horizontal="center"/>
    </xf>
    <xf numFmtId="0" fontId="113" fillId="21" borderId="46" xfId="0" applyFont="1" applyFill="1" applyBorder="1" applyAlignment="1">
      <alignment horizontal="center"/>
    </xf>
    <xf numFmtId="0" fontId="113" fillId="21" borderId="40" xfId="0" applyFont="1" applyFill="1" applyBorder="1" applyAlignment="1">
      <alignment horizontal="center" vertical="center"/>
    </xf>
    <xf numFmtId="0" fontId="113" fillId="21" borderId="24" xfId="0" applyFont="1" applyFill="1" applyBorder="1" applyAlignment="1">
      <alignment horizontal="center" vertical="center"/>
    </xf>
    <xf numFmtId="0" fontId="113" fillId="21" borderId="41" xfId="0" applyFont="1" applyFill="1" applyBorder="1" applyAlignment="1">
      <alignment horizontal="center" vertical="center"/>
    </xf>
    <xf numFmtId="0" fontId="113" fillId="21" borderId="17" xfId="0" applyFont="1" applyFill="1" applyBorder="1" applyAlignment="1">
      <alignment horizontal="center" vertical="center"/>
    </xf>
    <xf numFmtId="0" fontId="113" fillId="21" borderId="18" xfId="0" applyFont="1" applyFill="1" applyBorder="1" applyAlignment="1">
      <alignment horizontal="center" vertical="center"/>
    </xf>
    <xf numFmtId="0" fontId="113" fillId="21" borderId="42" xfId="0" applyFont="1" applyFill="1" applyBorder="1" applyAlignment="1">
      <alignment horizontal="center" vertical="center"/>
    </xf>
    <xf numFmtId="0" fontId="24" fillId="21" borderId="44" xfId="0" applyFont="1" applyFill="1" applyBorder="1" applyAlignment="1">
      <alignment horizontal="center" vertical="center" wrapText="1"/>
    </xf>
    <xf numFmtId="0" fontId="24" fillId="21" borderId="45" xfId="0" applyFont="1" applyFill="1" applyBorder="1" applyAlignment="1">
      <alignment horizontal="center" vertical="center" wrapText="1"/>
    </xf>
    <xf numFmtId="0" fontId="24" fillId="21" borderId="46" xfId="0" applyFont="1" applyFill="1" applyBorder="1" applyAlignment="1">
      <alignment horizontal="center" vertical="center" wrapText="1"/>
    </xf>
    <xf numFmtId="0" fontId="26" fillId="20" borderId="41" xfId="0" applyFont="1" applyFill="1" applyBorder="1" applyAlignment="1">
      <alignment horizontal="center" vertical="center"/>
    </xf>
    <xf numFmtId="0" fontId="27" fillId="25" borderId="40" xfId="0" applyFont="1" applyFill="1" applyBorder="1" applyAlignment="1" applyProtection="1">
      <alignment horizontal="left" vertical="distributed"/>
      <protection locked="0"/>
    </xf>
    <xf numFmtId="0" fontId="27" fillId="25" borderId="24" xfId="0" applyFont="1" applyFill="1" applyBorder="1" applyAlignment="1" applyProtection="1">
      <alignment horizontal="left" vertical="distributed"/>
      <protection locked="0"/>
    </xf>
    <xf numFmtId="0" fontId="27" fillId="25" borderId="41" xfId="0" applyFont="1" applyFill="1" applyBorder="1" applyAlignment="1" applyProtection="1">
      <alignment horizontal="left" vertical="distributed"/>
      <protection locked="0"/>
    </xf>
    <xf numFmtId="0" fontId="27" fillId="25" borderId="44" xfId="0" applyFont="1" applyFill="1" applyBorder="1" applyAlignment="1" applyProtection="1">
      <alignment horizontal="left" vertical="distributed"/>
      <protection locked="0"/>
    </xf>
    <xf numFmtId="0" fontId="27" fillId="25" borderId="45" xfId="0" applyFont="1" applyFill="1" applyBorder="1" applyAlignment="1" applyProtection="1">
      <alignment horizontal="left" vertical="distributed"/>
      <protection locked="0"/>
    </xf>
    <xf numFmtId="0" fontId="27" fillId="25" borderId="46" xfId="0" applyFont="1" applyFill="1" applyBorder="1" applyAlignment="1" applyProtection="1">
      <alignment horizontal="left" vertical="distributed"/>
      <protection locked="0"/>
    </xf>
    <xf numFmtId="0" fontId="1" fillId="44" borderId="40" xfId="0" applyFont="1" applyFill="1" applyBorder="1" applyAlignment="1">
      <alignment horizontal="left" vertical="center" wrapText="1"/>
    </xf>
    <xf numFmtId="0" fontId="1" fillId="44" borderId="24" xfId="0" applyFont="1" applyFill="1" applyBorder="1" applyAlignment="1">
      <alignment horizontal="left" vertical="center" wrapText="1"/>
    </xf>
    <xf numFmtId="0" fontId="1" fillId="44" borderId="41" xfId="0" applyFont="1" applyFill="1" applyBorder="1" applyAlignment="1">
      <alignment horizontal="left" vertical="center" wrapText="1"/>
    </xf>
    <xf numFmtId="0" fontId="1" fillId="44" borderId="1" xfId="0" applyFont="1" applyFill="1" applyBorder="1" applyAlignment="1">
      <alignment horizontal="left" vertical="center" wrapText="1"/>
    </xf>
    <xf numFmtId="0" fontId="1" fillId="44" borderId="0" xfId="0" applyFont="1" applyFill="1" applyBorder="1" applyAlignment="1">
      <alignment horizontal="left" vertical="center" wrapText="1"/>
    </xf>
    <xf numFmtId="0" fontId="1" fillId="44" borderId="2" xfId="0" applyFont="1" applyFill="1" applyBorder="1" applyAlignment="1">
      <alignment horizontal="left" vertical="center" wrapText="1"/>
    </xf>
    <xf numFmtId="0" fontId="1" fillId="44" borderId="17" xfId="0" applyFont="1" applyFill="1" applyBorder="1" applyAlignment="1">
      <alignment horizontal="left" vertical="center" wrapText="1"/>
    </xf>
    <xf numFmtId="0" fontId="1" fillId="44" borderId="18" xfId="0" applyFont="1" applyFill="1" applyBorder="1" applyAlignment="1">
      <alignment horizontal="left" vertical="center" wrapText="1"/>
    </xf>
    <xf numFmtId="0" fontId="1" fillId="44" borderId="42" xfId="0" applyFont="1" applyFill="1" applyBorder="1" applyAlignment="1">
      <alignment horizontal="left" vertical="center" wrapText="1"/>
    </xf>
    <xf numFmtId="174" fontId="1" fillId="0" borderId="0" xfId="4" applyNumberFormat="1" applyFont="1" applyAlignment="1">
      <alignment horizontal="center" vertical="center"/>
    </xf>
    <xf numFmtId="171" fontId="0" fillId="50" borderId="37" xfId="4" applyNumberFormat="1" applyFont="1" applyFill="1" applyBorder="1" applyAlignment="1" applyProtection="1">
      <alignment horizontal="center" vertical="center"/>
      <protection locked="0"/>
    </xf>
    <xf numFmtId="171" fontId="0" fillId="50" borderId="38" xfId="4" applyNumberFormat="1" applyFont="1" applyFill="1" applyBorder="1" applyAlignment="1" applyProtection="1">
      <alignment horizontal="center" vertical="center"/>
      <protection locked="0"/>
    </xf>
    <xf numFmtId="171" fontId="0" fillId="50" borderId="39" xfId="4" applyNumberFormat="1" applyFont="1" applyFill="1" applyBorder="1" applyAlignment="1" applyProtection="1">
      <alignment horizontal="center" vertical="center"/>
      <protection locked="0"/>
    </xf>
    <xf numFmtId="0" fontId="2" fillId="0" borderId="40" xfId="0" applyFont="1" applyBorder="1" applyAlignment="1">
      <alignment horizontal="left" vertical="top" wrapText="1"/>
    </xf>
    <xf numFmtId="0" fontId="0" fillId="0" borderId="24" xfId="0" applyBorder="1" applyAlignment="1">
      <alignment horizontal="left" vertical="top" wrapText="1"/>
    </xf>
    <xf numFmtId="0" fontId="0" fillId="0" borderId="41" xfId="0"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42" xfId="0" applyBorder="1" applyAlignment="1">
      <alignment horizontal="left" vertical="top" wrapText="1"/>
    </xf>
    <xf numFmtId="0" fontId="1" fillId="22" borderId="40" xfId="0" applyFont="1" applyFill="1" applyBorder="1" applyAlignment="1">
      <alignment horizontal="center" vertical="center" wrapText="1"/>
    </xf>
    <xf numFmtId="0" fontId="1" fillId="22" borderId="41" xfId="0" applyFont="1" applyFill="1" applyBorder="1" applyAlignment="1">
      <alignment horizontal="center" vertical="center" wrapText="1"/>
    </xf>
    <xf numFmtId="0" fontId="1" fillId="22" borderId="1" xfId="0" applyFont="1" applyFill="1" applyBorder="1" applyAlignment="1">
      <alignment horizontal="center" vertical="center" wrapText="1"/>
    </xf>
    <xf numFmtId="0" fontId="1" fillId="22" borderId="2" xfId="0" applyFont="1" applyFill="1" applyBorder="1" applyAlignment="1">
      <alignment horizontal="center" vertical="center" wrapText="1"/>
    </xf>
    <xf numFmtId="0" fontId="1" fillId="22" borderId="17" xfId="0" applyFont="1" applyFill="1" applyBorder="1" applyAlignment="1">
      <alignment horizontal="center" vertical="center" wrapText="1"/>
    </xf>
    <xf numFmtId="0" fontId="1" fillId="22" borderId="42" xfId="0" applyFont="1" applyFill="1" applyBorder="1" applyAlignment="1">
      <alignment horizontal="center" vertical="center" wrapText="1"/>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42" xfId="0" applyFont="1" applyBorder="1" applyAlignment="1">
      <alignment horizontal="left" vertical="top" wrapText="1"/>
    </xf>
    <xf numFmtId="0" fontId="1" fillId="22" borderId="40" xfId="0" applyFont="1" applyFill="1" applyBorder="1" applyAlignment="1">
      <alignment horizontal="center" vertical="center"/>
    </xf>
    <xf numFmtId="0" fontId="1" fillId="22" borderId="41" xfId="0" applyFont="1" applyFill="1" applyBorder="1" applyAlignment="1">
      <alignment horizontal="center" vertical="center"/>
    </xf>
    <xf numFmtId="0" fontId="1" fillId="22" borderId="1" xfId="0" applyFont="1" applyFill="1" applyBorder="1" applyAlignment="1">
      <alignment horizontal="center" vertical="center"/>
    </xf>
    <xf numFmtId="0" fontId="1" fillId="22" borderId="2" xfId="0" applyFont="1" applyFill="1" applyBorder="1" applyAlignment="1">
      <alignment horizontal="center" vertical="center"/>
    </xf>
    <xf numFmtId="0" fontId="1" fillId="22" borderId="17" xfId="0" applyFont="1" applyFill="1" applyBorder="1" applyAlignment="1">
      <alignment horizontal="center" vertical="center"/>
    </xf>
    <xf numFmtId="0" fontId="1" fillId="22" borderId="42" xfId="0" applyFont="1" applyFill="1" applyBorder="1" applyAlignment="1">
      <alignment horizontal="center" vertical="center"/>
    </xf>
    <xf numFmtId="0" fontId="122" fillId="0" borderId="40" xfId="0" applyFont="1" applyBorder="1" applyAlignment="1">
      <alignment horizontal="left" vertical="top" wrapText="1"/>
    </xf>
    <xf numFmtId="0" fontId="122" fillId="0" borderId="24" xfId="0" applyFont="1" applyBorder="1" applyAlignment="1">
      <alignment horizontal="left" vertical="top" wrapText="1"/>
    </xf>
    <xf numFmtId="0" fontId="122" fillId="0" borderId="41" xfId="0" applyFont="1" applyBorder="1" applyAlignment="1">
      <alignment horizontal="left" vertical="top" wrapText="1"/>
    </xf>
    <xf numFmtId="0" fontId="122" fillId="0" borderId="1" xfId="0" applyFont="1" applyBorder="1" applyAlignment="1">
      <alignment horizontal="left" vertical="top" wrapText="1"/>
    </xf>
    <xf numFmtId="0" fontId="122" fillId="0" borderId="0" xfId="0" applyFont="1" applyBorder="1" applyAlignment="1">
      <alignment horizontal="left" vertical="top" wrapText="1"/>
    </xf>
    <xf numFmtId="0" fontId="122" fillId="0" borderId="2" xfId="0" applyFont="1" applyBorder="1" applyAlignment="1">
      <alignment horizontal="left" vertical="top" wrapText="1"/>
    </xf>
    <xf numFmtId="0" fontId="122" fillId="0" borderId="17" xfId="0" applyFont="1" applyBorder="1" applyAlignment="1">
      <alignment horizontal="left" vertical="top" wrapText="1"/>
    </xf>
    <xf numFmtId="0" fontId="122" fillId="0" borderId="18" xfId="0" applyFont="1" applyBorder="1" applyAlignment="1">
      <alignment horizontal="left" vertical="top" wrapText="1"/>
    </xf>
    <xf numFmtId="0" fontId="122" fillId="0" borderId="42" xfId="0" applyFont="1" applyBorder="1" applyAlignment="1">
      <alignment horizontal="left" vertical="top" wrapText="1"/>
    </xf>
    <xf numFmtId="0" fontId="2" fillId="0" borderId="40" xfId="3" applyFont="1" applyBorder="1" applyAlignment="1">
      <alignment horizontal="left" vertical="top" wrapText="1"/>
    </xf>
    <xf numFmtId="0" fontId="2" fillId="0" borderId="24" xfId="3" applyFont="1" applyBorder="1" applyAlignment="1">
      <alignment horizontal="left" vertical="top" wrapText="1"/>
    </xf>
    <xf numFmtId="0" fontId="2" fillId="0" borderId="41" xfId="3" applyFont="1" applyBorder="1" applyAlignment="1">
      <alignment horizontal="left" vertical="top" wrapText="1"/>
    </xf>
    <xf numFmtId="0" fontId="2" fillId="0" borderId="1" xfId="3" applyFont="1" applyBorder="1" applyAlignment="1">
      <alignment horizontal="left" vertical="top" wrapText="1"/>
    </xf>
    <xf numFmtId="0" fontId="2" fillId="0" borderId="0" xfId="3" applyFont="1" applyBorder="1" applyAlignment="1">
      <alignment horizontal="left" vertical="top" wrapText="1"/>
    </xf>
    <xf numFmtId="0" fontId="2" fillId="0" borderId="2" xfId="3" applyFont="1" applyBorder="1" applyAlignment="1">
      <alignment horizontal="left" vertical="top" wrapText="1"/>
    </xf>
    <xf numFmtId="0" fontId="121" fillId="0" borderId="40" xfId="0" applyFont="1" applyBorder="1" applyAlignment="1">
      <alignment horizontal="left" vertical="top" wrapText="1"/>
    </xf>
    <xf numFmtId="0" fontId="121" fillId="0" borderId="24" xfId="0" applyFont="1" applyBorder="1" applyAlignment="1">
      <alignment horizontal="left" vertical="top" wrapText="1"/>
    </xf>
    <xf numFmtId="0" fontId="121" fillId="0" borderId="41" xfId="0" applyFont="1" applyBorder="1" applyAlignment="1">
      <alignment horizontal="left" vertical="top" wrapText="1"/>
    </xf>
    <xf numFmtId="0" fontId="121" fillId="0" borderId="1" xfId="0" applyFont="1" applyBorder="1" applyAlignment="1">
      <alignment horizontal="left" vertical="top" wrapText="1"/>
    </xf>
    <xf numFmtId="0" fontId="121" fillId="0" borderId="0" xfId="0" applyFont="1" applyBorder="1" applyAlignment="1">
      <alignment horizontal="left" vertical="top" wrapText="1"/>
    </xf>
    <xf numFmtId="0" fontId="121" fillId="0" borderId="2" xfId="0" applyFont="1" applyBorder="1" applyAlignment="1">
      <alignment horizontal="left" vertical="top" wrapText="1"/>
    </xf>
    <xf numFmtId="0" fontId="121" fillId="0" borderId="17" xfId="0" applyFont="1" applyBorder="1" applyAlignment="1">
      <alignment horizontal="left" vertical="top" wrapText="1"/>
    </xf>
    <xf numFmtId="0" fontId="121" fillId="0" borderId="18" xfId="0" applyFont="1" applyBorder="1" applyAlignment="1">
      <alignment horizontal="left" vertical="top" wrapText="1"/>
    </xf>
    <xf numFmtId="0" fontId="121" fillId="0" borderId="42" xfId="0" applyFont="1" applyBorder="1" applyAlignment="1">
      <alignment horizontal="left" vertical="top" wrapText="1"/>
    </xf>
    <xf numFmtId="0" fontId="123" fillId="0" borderId="1" xfId="0" applyFont="1" applyBorder="1" applyAlignment="1">
      <alignment horizontal="left" vertical="top" wrapText="1"/>
    </xf>
    <xf numFmtId="0" fontId="123" fillId="0" borderId="0" xfId="0" applyFont="1" applyBorder="1" applyAlignment="1">
      <alignment horizontal="left" vertical="top" wrapText="1"/>
    </xf>
    <xf numFmtId="0" fontId="123" fillId="0" borderId="2" xfId="0" applyFont="1" applyBorder="1" applyAlignment="1">
      <alignment horizontal="left" vertical="top" wrapText="1"/>
    </xf>
    <xf numFmtId="0" fontId="123" fillId="0" borderId="17" xfId="0" applyFont="1" applyBorder="1" applyAlignment="1">
      <alignment horizontal="left" vertical="top" wrapText="1"/>
    </xf>
    <xf numFmtId="0" fontId="123" fillId="0" borderId="18" xfId="0" applyFont="1" applyBorder="1" applyAlignment="1">
      <alignment horizontal="left" vertical="top" wrapText="1"/>
    </xf>
    <xf numFmtId="0" fontId="123" fillId="0" borderId="42" xfId="0" applyFont="1" applyBorder="1" applyAlignment="1">
      <alignment horizontal="left" vertical="top" wrapText="1"/>
    </xf>
    <xf numFmtId="0" fontId="126" fillId="0" borderId="0" xfId="0" applyFont="1" applyAlignment="1">
      <alignment horizontal="center"/>
    </xf>
    <xf numFmtId="0" fontId="1" fillId="32" borderId="44" xfId="0" applyFont="1" applyFill="1" applyBorder="1" applyAlignment="1">
      <alignment horizontal="center"/>
    </xf>
    <xf numFmtId="0" fontId="1" fillId="32" borderId="45" xfId="0" applyFont="1" applyFill="1" applyBorder="1" applyAlignment="1">
      <alignment horizontal="center"/>
    </xf>
    <xf numFmtId="0" fontId="1" fillId="32" borderId="46" xfId="0" applyFont="1" applyFill="1" applyBorder="1" applyAlignment="1">
      <alignment horizontal="center"/>
    </xf>
    <xf numFmtId="0" fontId="126" fillId="0" borderId="0" xfId="0" applyFont="1" applyAlignment="1">
      <alignment horizontal="center" vertical="center" wrapText="1"/>
    </xf>
    <xf numFmtId="0" fontId="1" fillId="0" borderId="0" xfId="0" applyFont="1" applyAlignment="1">
      <alignment horizontal="right"/>
    </xf>
    <xf numFmtId="0" fontId="1" fillId="0" borderId="2" xfId="0" applyFont="1" applyBorder="1" applyAlignment="1">
      <alignment horizontal="right"/>
    </xf>
    <xf numFmtId="0" fontId="1" fillId="22" borderId="24" xfId="0" applyFont="1" applyFill="1" applyBorder="1" applyAlignment="1">
      <alignment horizontal="center" vertical="center"/>
    </xf>
    <xf numFmtId="0" fontId="1" fillId="22" borderId="0" xfId="0" applyFont="1" applyFill="1" applyBorder="1" applyAlignment="1">
      <alignment horizontal="center" vertical="center"/>
    </xf>
    <xf numFmtId="0" fontId="1" fillId="22" borderId="18" xfId="0" applyFont="1" applyFill="1" applyBorder="1" applyAlignment="1">
      <alignment horizontal="center" vertical="center"/>
    </xf>
    <xf numFmtId="0" fontId="1" fillId="23" borderId="40" xfId="0" applyFont="1" applyFill="1" applyBorder="1" applyAlignment="1">
      <alignment horizontal="center" vertical="center"/>
    </xf>
    <xf numFmtId="0" fontId="1" fillId="23" borderId="24" xfId="0" applyFont="1" applyFill="1" applyBorder="1" applyAlignment="1">
      <alignment horizontal="center" vertical="center"/>
    </xf>
    <xf numFmtId="0" fontId="1" fillId="23" borderId="41" xfId="0" applyFont="1" applyFill="1" applyBorder="1" applyAlignment="1">
      <alignment horizontal="center" vertical="center"/>
    </xf>
    <xf numFmtId="0" fontId="1" fillId="23" borderId="1" xfId="0" applyFont="1" applyFill="1" applyBorder="1" applyAlignment="1">
      <alignment horizontal="center" vertical="center"/>
    </xf>
    <xf numFmtId="0" fontId="1" fillId="23" borderId="0" xfId="0" applyFont="1" applyFill="1" applyBorder="1" applyAlignment="1">
      <alignment horizontal="center" vertical="center"/>
    </xf>
    <xf numFmtId="0" fontId="1" fillId="23" borderId="2" xfId="0" applyFont="1" applyFill="1" applyBorder="1" applyAlignment="1">
      <alignment horizontal="center" vertical="center"/>
    </xf>
    <xf numFmtId="0" fontId="1" fillId="23" borderId="17" xfId="0" applyFont="1" applyFill="1" applyBorder="1" applyAlignment="1">
      <alignment horizontal="center" vertical="center"/>
    </xf>
    <xf numFmtId="0" fontId="1" fillId="23" borderId="18" xfId="0" applyFont="1" applyFill="1" applyBorder="1" applyAlignment="1">
      <alignment horizontal="center" vertical="center"/>
    </xf>
    <xf numFmtId="0" fontId="1" fillId="23" borderId="42" xfId="0" applyFont="1" applyFill="1" applyBorder="1" applyAlignment="1">
      <alignment horizontal="center" vertical="center"/>
    </xf>
    <xf numFmtId="0" fontId="1" fillId="53" borderId="44" xfId="0" applyFont="1" applyFill="1" applyBorder="1" applyAlignment="1">
      <alignment horizontal="center"/>
    </xf>
    <xf numFmtId="0" fontId="1" fillId="53" borderId="45" xfId="0" applyFont="1" applyFill="1" applyBorder="1" applyAlignment="1">
      <alignment horizontal="center"/>
    </xf>
    <xf numFmtId="0" fontId="1" fillId="53" borderId="46" xfId="0" applyFont="1" applyFill="1" applyBorder="1" applyAlignment="1">
      <alignment horizontal="center"/>
    </xf>
    <xf numFmtId="0" fontId="0" fillId="23" borderId="0" xfId="0" applyFill="1" applyAlignment="1">
      <alignment horizontal="center"/>
    </xf>
    <xf numFmtId="0" fontId="18" fillId="0" borderId="34" xfId="0" applyFont="1" applyBorder="1" applyAlignment="1">
      <alignment horizontal="center"/>
    </xf>
    <xf numFmtId="0" fontId="18" fillId="0" borderId="25" xfId="0" applyFont="1" applyBorder="1" applyAlignment="1">
      <alignment horizontal="center"/>
    </xf>
    <xf numFmtId="0" fontId="18" fillId="0" borderId="35" xfId="0" applyFont="1" applyBorder="1" applyAlignment="1">
      <alignment horizontal="center"/>
    </xf>
    <xf numFmtId="0" fontId="18" fillId="0" borderId="29" xfId="0" applyFont="1" applyBorder="1" applyAlignment="1">
      <alignment horizontal="center"/>
    </xf>
    <xf numFmtId="0" fontId="24" fillId="0" borderId="40"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42" xfId="0" applyFont="1" applyBorder="1" applyAlignment="1">
      <alignment horizontal="center" vertical="center" wrapText="1"/>
    </xf>
    <xf numFmtId="0" fontId="1" fillId="22" borderId="25" xfId="0" applyFont="1" applyFill="1" applyBorder="1" applyAlignment="1">
      <alignment horizontal="center" vertical="center" wrapText="1"/>
    </xf>
    <xf numFmtId="0" fontId="1" fillId="22" borderId="27" xfId="0" applyFont="1" applyFill="1" applyBorder="1" applyAlignment="1">
      <alignment horizontal="center" vertical="center" wrapText="1"/>
    </xf>
    <xf numFmtId="0" fontId="1" fillId="22" borderId="0" xfId="0" applyFont="1" applyFill="1" applyBorder="1" applyAlignment="1">
      <alignment horizontal="center" vertical="center" wrapText="1"/>
    </xf>
    <xf numFmtId="0" fontId="1" fillId="22" borderId="26" xfId="0" applyFont="1" applyFill="1" applyBorder="1" applyAlignment="1">
      <alignment horizontal="center" vertical="center" wrapText="1"/>
    </xf>
    <xf numFmtId="0" fontId="118" fillId="36" borderId="34" xfId="0" applyFont="1" applyFill="1" applyBorder="1" applyAlignment="1">
      <alignment horizontal="center" vertical="center" wrapText="1"/>
    </xf>
    <xf numFmtId="0" fontId="118" fillId="36" borderId="25" xfId="0" applyFont="1" applyFill="1" applyBorder="1" applyAlignment="1">
      <alignment horizontal="center" vertical="center" wrapText="1"/>
    </xf>
    <xf numFmtId="0" fontId="118" fillId="36" borderId="27" xfId="0" applyFont="1" applyFill="1" applyBorder="1" applyAlignment="1">
      <alignment horizontal="center" vertical="center" wrapText="1"/>
    </xf>
    <xf numFmtId="0" fontId="118" fillId="36" borderId="28" xfId="0" applyFont="1" applyFill="1" applyBorder="1" applyAlignment="1">
      <alignment horizontal="center" vertical="center" wrapText="1"/>
    </xf>
    <xf numFmtId="0" fontId="118" fillId="36" borderId="0" xfId="0" applyFont="1" applyFill="1" applyBorder="1" applyAlignment="1">
      <alignment horizontal="center" vertical="center" wrapText="1"/>
    </xf>
    <xf numFmtId="0" fontId="118" fillId="36" borderId="26" xfId="0" applyFont="1" applyFill="1" applyBorder="1" applyAlignment="1">
      <alignment horizontal="center" vertical="center" wrapText="1"/>
    </xf>
    <xf numFmtId="0" fontId="2" fillId="0" borderId="31" xfId="0" applyFont="1" applyFill="1" applyBorder="1" applyAlignment="1">
      <alignment horizontal="center"/>
    </xf>
    <xf numFmtId="0" fontId="2" fillId="0" borderId="36" xfId="0" applyFont="1" applyFill="1" applyBorder="1" applyAlignment="1">
      <alignment horizontal="center"/>
    </xf>
    <xf numFmtId="0" fontId="119" fillId="3"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24" xfId="0" applyFont="1" applyBorder="1" applyAlignment="1">
      <alignment horizontal="center" vertical="center" wrapText="1"/>
    </xf>
    <xf numFmtId="0" fontId="119" fillId="0" borderId="18" xfId="0" applyFont="1" applyBorder="1" applyAlignment="1">
      <alignment horizontal="center" vertical="center" wrapText="1"/>
    </xf>
    <xf numFmtId="0" fontId="93" fillId="3" borderId="28" xfId="0" applyFont="1" applyFill="1" applyBorder="1" applyAlignment="1">
      <alignment horizontal="center"/>
    </xf>
    <xf numFmtId="0" fontId="93" fillId="3" borderId="0" xfId="0" applyFont="1" applyFill="1" applyBorder="1" applyAlignment="1">
      <alignment horizontal="center"/>
    </xf>
    <xf numFmtId="0" fontId="19" fillId="0" borderId="44" xfId="0" applyFont="1" applyBorder="1" applyAlignment="1">
      <alignment horizontal="center"/>
    </xf>
    <xf numFmtId="0" fontId="19" fillId="0" borderId="46"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34" fillId="0" borderId="1" xfId="0" applyFont="1" applyBorder="1" applyAlignment="1">
      <alignment horizontal="center" wrapText="1"/>
    </xf>
    <xf numFmtId="0" fontId="34" fillId="0" borderId="0" xfId="0" applyFont="1" applyBorder="1" applyAlignment="1">
      <alignment horizontal="center" wrapText="1"/>
    </xf>
    <xf numFmtId="0" fontId="34" fillId="0" borderId="44" xfId="0" applyFont="1" applyBorder="1" applyAlignment="1">
      <alignment horizontal="left" wrapText="1"/>
    </xf>
    <xf numFmtId="0" fontId="34" fillId="0" borderId="45" xfId="0" applyFont="1" applyBorder="1" applyAlignment="1">
      <alignment horizontal="left" wrapText="1"/>
    </xf>
    <xf numFmtId="0" fontId="34" fillId="0" borderId="44" xfId="0" applyFont="1" applyFill="1" applyBorder="1" applyAlignment="1">
      <alignment horizontal="left" wrapText="1"/>
    </xf>
    <xf numFmtId="0" fontId="34" fillId="0" borderId="45" xfId="0" applyFont="1" applyFill="1" applyBorder="1" applyAlignment="1">
      <alignment horizontal="left" wrapText="1"/>
    </xf>
    <xf numFmtId="0" fontId="19" fillId="0" borderId="37" xfId="0" applyFont="1" applyFill="1" applyBorder="1" applyAlignment="1">
      <alignment horizontal="center" vertical="center" textRotation="90" wrapText="1"/>
    </xf>
    <xf numFmtId="0" fontId="19" fillId="0" borderId="38" xfId="0" applyFont="1" applyFill="1" applyBorder="1" applyAlignment="1">
      <alignment horizontal="center" vertical="center" textRotation="90" wrapText="1"/>
    </xf>
    <xf numFmtId="0" fontId="19" fillId="0" borderId="39" xfId="0" applyFont="1" applyFill="1" applyBorder="1" applyAlignment="1">
      <alignment horizontal="center" vertical="center" textRotation="90" wrapText="1"/>
    </xf>
    <xf numFmtId="0" fontId="11" fillId="0" borderId="25" xfId="0" applyFont="1" applyBorder="1" applyAlignment="1">
      <alignment horizontal="center"/>
    </xf>
    <xf numFmtId="0" fontId="11" fillId="0" borderId="27" xfId="0" applyFont="1" applyBorder="1" applyAlignment="1">
      <alignment horizontal="center"/>
    </xf>
    <xf numFmtId="0" fontId="11" fillId="0" borderId="35" xfId="0" applyNumberFormat="1" applyFont="1" applyBorder="1" applyAlignment="1">
      <alignment horizontal="left"/>
    </xf>
    <xf numFmtId="0" fontId="11" fillId="0" borderId="29" xfId="0" applyNumberFormat="1" applyFont="1" applyBorder="1" applyAlignment="1">
      <alignment horizontal="left"/>
    </xf>
    <xf numFmtId="0" fontId="11" fillId="0" borderId="28" xfId="0" applyFont="1" applyBorder="1" applyAlignment="1">
      <alignment horizontal="left"/>
    </xf>
    <xf numFmtId="0" fontId="11" fillId="0" borderId="0" xfId="0" applyFont="1" applyBorder="1" applyAlignment="1">
      <alignment horizontal="left"/>
    </xf>
    <xf numFmtId="0" fontId="11" fillId="0" borderId="26" xfId="0" applyFont="1" applyBorder="1" applyAlignment="1">
      <alignment horizontal="left"/>
    </xf>
    <xf numFmtId="0" fontId="11" fillId="0" borderId="25" xfId="0" applyFont="1" applyBorder="1" applyAlignment="1">
      <alignment horizontal="left"/>
    </xf>
    <xf numFmtId="0" fontId="11" fillId="0" borderId="69" xfId="0" applyFont="1" applyBorder="1" applyAlignment="1">
      <alignment horizontal="left"/>
    </xf>
    <xf numFmtId="0" fontId="11" fillId="0" borderId="40" xfId="0" applyFont="1" applyBorder="1" applyAlignment="1">
      <alignment horizontal="center"/>
    </xf>
    <xf numFmtId="0" fontId="11" fillId="0" borderId="24" xfId="0" applyFont="1" applyBorder="1" applyAlignment="1">
      <alignment horizontal="center"/>
    </xf>
    <xf numFmtId="0" fontId="11" fillId="0" borderId="41"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7" fillId="0" borderId="68" xfId="0" applyFont="1" applyBorder="1" applyAlignment="1">
      <alignment horizontal="center"/>
    </xf>
    <xf numFmtId="0" fontId="0" fillId="23" borderId="2" xfId="0" applyFill="1" applyBorder="1" applyAlignment="1">
      <alignment horizontal="center"/>
    </xf>
    <xf numFmtId="1" fontId="34" fillId="23" borderId="1" xfId="0" applyNumberFormat="1" applyFont="1" applyFill="1" applyBorder="1" applyAlignment="1">
      <alignment horizontal="center" vertical="center" wrapText="1"/>
    </xf>
    <xf numFmtId="1" fontId="34" fillId="23" borderId="0" xfId="0" applyNumberFormat="1" applyFont="1" applyFill="1" applyBorder="1" applyAlignment="1">
      <alignment horizontal="center" vertical="center" wrapText="1"/>
    </xf>
    <xf numFmtId="3" fontId="50" fillId="0" borderId="40" xfId="0" applyNumberFormat="1" applyFont="1" applyBorder="1" applyAlignment="1">
      <alignment horizontal="right" vertical="center"/>
    </xf>
    <xf numFmtId="3" fontId="50" fillId="0" borderId="24" xfId="0" applyNumberFormat="1" applyFont="1" applyBorder="1" applyAlignment="1">
      <alignment horizontal="right" vertical="center"/>
    </xf>
    <xf numFmtId="3" fontId="50" fillId="0" borderId="41" xfId="0" applyNumberFormat="1" applyFont="1" applyBorder="1" applyAlignment="1">
      <alignment horizontal="right" vertical="center"/>
    </xf>
    <xf numFmtId="3" fontId="50" fillId="0" borderId="1" xfId="0" applyNumberFormat="1" applyFont="1" applyBorder="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applyAlignment="1">
      <alignment horizontal="right" vertical="center"/>
    </xf>
    <xf numFmtId="0" fontId="51" fillId="0" borderId="40" xfId="0" applyFont="1" applyFill="1" applyBorder="1" applyAlignment="1">
      <alignment horizontal="center" vertical="center" textRotation="90" wrapText="1"/>
    </xf>
    <xf numFmtId="0" fontId="51" fillId="0" borderId="1" xfId="0" applyFont="1" applyFill="1" applyBorder="1" applyAlignment="1">
      <alignment horizontal="center" vertical="center" textRotation="90" wrapText="1"/>
    </xf>
    <xf numFmtId="0" fontId="51" fillId="0" borderId="17" xfId="0" applyFont="1" applyFill="1" applyBorder="1" applyAlignment="1">
      <alignment horizontal="center" vertical="center" textRotation="90" wrapText="1"/>
    </xf>
    <xf numFmtId="0" fontId="25" fillId="29" borderId="40" xfId="0" applyFont="1" applyFill="1" applyBorder="1" applyAlignment="1">
      <alignment horizontal="left" vertical="center"/>
    </xf>
    <xf numFmtId="0" fontId="25" fillId="29" borderId="24" xfId="0" applyFont="1" applyFill="1" applyBorder="1" applyAlignment="1">
      <alignment horizontal="left" vertical="center"/>
    </xf>
    <xf numFmtId="0" fontId="25" fillId="29" borderId="41" xfId="0" applyFont="1" applyFill="1" applyBorder="1" applyAlignment="1">
      <alignment horizontal="left" vertical="center"/>
    </xf>
    <xf numFmtId="165" fontId="50" fillId="29" borderId="40" xfId="1" applyNumberFormat="1" applyFont="1" applyFill="1" applyBorder="1" applyAlignment="1">
      <alignment horizontal="right" vertical="center"/>
    </xf>
    <xf numFmtId="165" fontId="50" fillId="29" borderId="24" xfId="1" applyNumberFormat="1" applyFont="1" applyFill="1" applyBorder="1" applyAlignment="1">
      <alignment horizontal="right" vertical="center"/>
    </xf>
    <xf numFmtId="165" fontId="50" fillId="29" borderId="41" xfId="1" applyNumberFormat="1" applyFont="1" applyFill="1" applyBorder="1" applyAlignment="1">
      <alignment horizontal="right" vertical="center"/>
    </xf>
    <xf numFmtId="0" fontId="11" fillId="0" borderId="37" xfId="0" applyFont="1" applyBorder="1" applyAlignment="1">
      <alignment horizontal="center" vertical="center" textRotation="90" wrapText="1"/>
    </xf>
    <xf numFmtId="0" fontId="11" fillId="0" borderId="38" xfId="0" applyFont="1" applyBorder="1" applyAlignment="1">
      <alignment horizontal="center" vertical="center" textRotation="90" wrapText="1"/>
    </xf>
    <xf numFmtId="0" fontId="11" fillId="0" borderId="39" xfId="0" applyFont="1" applyBorder="1" applyAlignment="1">
      <alignment horizontal="center" vertical="center" textRotation="90" wrapText="1"/>
    </xf>
    <xf numFmtId="0" fontId="25" fillId="29" borderId="40" xfId="0" applyFont="1" applyFill="1" applyBorder="1" applyAlignment="1">
      <alignment horizontal="left"/>
    </xf>
    <xf numFmtId="0" fontId="25" fillId="29" borderId="24" xfId="0" applyFont="1" applyFill="1" applyBorder="1" applyAlignment="1">
      <alignment horizontal="left"/>
    </xf>
    <xf numFmtId="0" fontId="25" fillId="29" borderId="41" xfId="0" applyFont="1" applyFill="1" applyBorder="1" applyAlignment="1">
      <alignment horizontal="left"/>
    </xf>
    <xf numFmtId="165" fontId="50" fillId="29" borderId="40" xfId="0" applyNumberFormat="1" applyFont="1" applyFill="1" applyBorder="1" applyAlignment="1">
      <alignment horizontal="right"/>
    </xf>
    <xf numFmtId="165" fontId="50" fillId="29" borderId="24" xfId="0" applyNumberFormat="1" applyFont="1" applyFill="1" applyBorder="1" applyAlignment="1">
      <alignment horizontal="right"/>
    </xf>
    <xf numFmtId="165" fontId="50" fillId="29" borderId="41" xfId="0" applyNumberFormat="1" applyFont="1" applyFill="1" applyBorder="1" applyAlignment="1">
      <alignment horizontal="right"/>
    </xf>
    <xf numFmtId="0" fontId="25" fillId="29" borderId="1" xfId="0" applyFont="1" applyFill="1" applyBorder="1" applyAlignment="1">
      <alignment horizontal="left" vertical="center"/>
    </xf>
    <xf numFmtId="0" fontId="25" fillId="29" borderId="0" xfId="0" applyFont="1" applyFill="1" applyBorder="1" applyAlignment="1">
      <alignment horizontal="left" vertical="center"/>
    </xf>
    <xf numFmtId="0" fontId="25" fillId="29" borderId="2" xfId="0" applyFont="1" applyFill="1" applyBorder="1" applyAlignment="1">
      <alignment horizontal="left" vertical="center"/>
    </xf>
    <xf numFmtId="165" fontId="50" fillId="29" borderId="1" xfId="1" applyNumberFormat="1" applyFont="1" applyFill="1" applyBorder="1" applyAlignment="1">
      <alignment horizontal="right" vertical="center"/>
    </xf>
    <xf numFmtId="165" fontId="50" fillId="29" borderId="0" xfId="1" applyNumberFormat="1" applyFont="1" applyFill="1" applyBorder="1" applyAlignment="1">
      <alignment horizontal="right" vertical="center"/>
    </xf>
    <xf numFmtId="165" fontId="50" fillId="29" borderId="2" xfId="1" applyNumberFormat="1" applyFont="1" applyFill="1" applyBorder="1" applyAlignment="1">
      <alignment horizontal="right" vertical="center"/>
    </xf>
    <xf numFmtId="0" fontId="25" fillId="29" borderId="1" xfId="0" applyFont="1" applyFill="1" applyBorder="1" applyAlignment="1">
      <alignment horizontal="left"/>
    </xf>
    <xf numFmtId="0" fontId="25" fillId="29" borderId="0" xfId="0" applyFont="1" applyFill="1" applyBorder="1" applyAlignment="1">
      <alignment horizontal="left"/>
    </xf>
    <xf numFmtId="0" fontId="25" fillId="29" borderId="2" xfId="0" applyFont="1" applyFill="1" applyBorder="1" applyAlignment="1">
      <alignment horizontal="left"/>
    </xf>
    <xf numFmtId="0" fontId="34" fillId="0" borderId="40" xfId="0" applyFont="1" applyBorder="1" applyAlignment="1">
      <alignment horizontal="left" wrapText="1"/>
    </xf>
    <xf numFmtId="0" fontId="34" fillId="0" borderId="24" xfId="0" applyFont="1" applyBorder="1" applyAlignment="1">
      <alignment horizontal="left" wrapText="1"/>
    </xf>
    <xf numFmtId="0" fontId="34" fillId="0" borderId="41" xfId="0" applyFont="1" applyBorder="1" applyAlignment="1">
      <alignment horizontal="left" wrapText="1"/>
    </xf>
    <xf numFmtId="0" fontId="34" fillId="0" borderId="17" xfId="0" applyFont="1" applyBorder="1" applyAlignment="1">
      <alignment horizontal="left" wrapText="1"/>
    </xf>
    <xf numFmtId="0" fontId="34" fillId="0" borderId="0" xfId="0" applyFont="1" applyBorder="1" applyAlignment="1">
      <alignment horizontal="left" wrapText="1"/>
    </xf>
    <xf numFmtId="0" fontId="34" fillId="0" borderId="2" xfId="0" applyFont="1" applyBorder="1" applyAlignment="1">
      <alignment horizontal="left" wrapText="1"/>
    </xf>
    <xf numFmtId="0" fontId="34" fillId="0" borderId="1" xfId="0" applyFont="1" applyBorder="1" applyAlignment="1">
      <alignment horizontal="left" wrapText="1"/>
    </xf>
    <xf numFmtId="0" fontId="34" fillId="0" borderId="40" xfId="0" applyFont="1" applyBorder="1" applyAlignment="1">
      <alignment horizontal="left" vertical="top" wrapText="1"/>
    </xf>
    <xf numFmtId="0" fontId="34" fillId="0" borderId="24" xfId="0" applyFont="1" applyBorder="1" applyAlignment="1">
      <alignment horizontal="left" vertical="top" wrapText="1"/>
    </xf>
    <xf numFmtId="0" fontId="34" fillId="0" borderId="41" xfId="0" applyFont="1" applyBorder="1" applyAlignment="1">
      <alignment horizontal="left" vertical="top" wrapText="1"/>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34" fillId="0" borderId="42" xfId="0" applyFont="1" applyBorder="1" applyAlignment="1">
      <alignment horizontal="left" vertical="top" wrapText="1"/>
    </xf>
    <xf numFmtId="0" fontId="34" fillId="0" borderId="2" xfId="0" applyFont="1" applyBorder="1" applyAlignment="1">
      <alignment horizontal="left" vertical="top" wrapText="1"/>
    </xf>
    <xf numFmtId="165" fontId="50" fillId="29" borderId="1" xfId="0" applyNumberFormat="1" applyFont="1" applyFill="1" applyBorder="1" applyAlignment="1">
      <alignment horizontal="right"/>
    </xf>
    <xf numFmtId="165" fontId="50" fillId="29" borderId="0" xfId="0" applyNumberFormat="1" applyFont="1" applyFill="1" applyBorder="1" applyAlignment="1">
      <alignment horizontal="right"/>
    </xf>
    <xf numFmtId="165" fontId="50" fillId="29" borderId="2" xfId="0" applyNumberFormat="1" applyFont="1" applyFill="1" applyBorder="1" applyAlignment="1">
      <alignment horizontal="right"/>
    </xf>
    <xf numFmtId="165" fontId="49" fillId="29" borderId="1" xfId="0" applyNumberFormat="1" applyFont="1" applyFill="1" applyBorder="1" applyAlignment="1">
      <alignment horizontal="right"/>
    </xf>
    <xf numFmtId="165" fontId="49" fillId="29" borderId="0" xfId="0" applyNumberFormat="1" applyFont="1" applyFill="1" applyBorder="1" applyAlignment="1">
      <alignment horizontal="right"/>
    </xf>
    <xf numFmtId="165" fontId="49" fillId="29" borderId="2" xfId="0" applyNumberFormat="1" applyFont="1" applyFill="1" applyBorder="1" applyAlignment="1">
      <alignment horizontal="right"/>
    </xf>
    <xf numFmtId="0" fontId="7" fillId="0" borderId="37" xfId="0" applyFont="1" applyBorder="1" applyAlignment="1">
      <alignment horizontal="center" vertical="center" textRotation="90" wrapText="1"/>
    </xf>
    <xf numFmtId="0" fontId="7" fillId="0" borderId="38" xfId="0" applyFont="1" applyBorder="1" applyAlignment="1">
      <alignment horizontal="center" vertical="center" textRotation="90" wrapText="1"/>
    </xf>
    <xf numFmtId="0" fontId="7" fillId="0" borderId="39" xfId="0" applyFont="1" applyBorder="1" applyAlignment="1">
      <alignment horizontal="center" vertical="center" textRotation="90" wrapText="1"/>
    </xf>
    <xf numFmtId="165" fontId="49" fillId="29" borderId="40" xfId="0" applyNumberFormat="1" applyFont="1" applyFill="1" applyBorder="1" applyAlignment="1">
      <alignment horizontal="right" vertical="center"/>
    </xf>
    <xf numFmtId="165" fontId="49" fillId="29" borderId="24" xfId="0" applyNumberFormat="1" applyFont="1" applyFill="1" applyBorder="1" applyAlignment="1">
      <alignment horizontal="right" vertical="center"/>
    </xf>
    <xf numFmtId="165" fontId="49" fillId="29" borderId="41" xfId="0" applyNumberFormat="1" applyFont="1" applyFill="1" applyBorder="1" applyAlignment="1">
      <alignment horizontal="right" vertical="center"/>
    </xf>
    <xf numFmtId="0" fontId="24" fillId="29" borderId="1" xfId="0" applyFont="1" applyFill="1" applyBorder="1" applyAlignment="1">
      <alignment horizontal="left"/>
    </xf>
    <xf numFmtId="0" fontId="24" fillId="29" borderId="0" xfId="0" applyFont="1" applyFill="1" applyBorder="1" applyAlignment="1">
      <alignment horizontal="left"/>
    </xf>
    <xf numFmtId="0" fontId="24" fillId="29" borderId="2" xfId="0" applyFont="1" applyFill="1" applyBorder="1" applyAlignment="1">
      <alignment horizontal="left"/>
    </xf>
    <xf numFmtId="165" fontId="49" fillId="29" borderId="17" xfId="0" applyNumberFormat="1" applyFont="1" applyFill="1" applyBorder="1" applyAlignment="1">
      <alignment horizontal="right"/>
    </xf>
    <xf numFmtId="165" fontId="49" fillId="29" borderId="18" xfId="0" applyNumberFormat="1" applyFont="1" applyFill="1" applyBorder="1" applyAlignment="1">
      <alignment horizontal="right"/>
    </xf>
    <xf numFmtId="165" fontId="49" fillId="29" borderId="42" xfId="0" applyNumberFormat="1" applyFont="1" applyFill="1" applyBorder="1" applyAlignment="1">
      <alignment horizontal="right"/>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xf numFmtId="0" fontId="43" fillId="29" borderId="1" xfId="0" applyFont="1" applyFill="1" applyBorder="1" applyAlignment="1">
      <alignment horizontal="left" vertical="center"/>
    </xf>
    <xf numFmtId="0" fontId="43" fillId="29" borderId="0" xfId="0" applyFont="1" applyFill="1" applyBorder="1" applyAlignment="1">
      <alignment horizontal="left" vertical="center"/>
    </xf>
    <xf numFmtId="0" fontId="43" fillId="29" borderId="2" xfId="0" applyFont="1" applyFill="1" applyBorder="1" applyAlignment="1">
      <alignment horizontal="left" vertical="center"/>
    </xf>
    <xf numFmtId="0" fontId="43" fillId="29" borderId="1" xfId="0" applyFont="1" applyFill="1" applyBorder="1" applyAlignment="1">
      <alignment horizontal="left" vertical="center" wrapText="1"/>
    </xf>
    <xf numFmtId="0" fontId="43" fillId="29" borderId="0" xfId="0" applyFont="1" applyFill="1" applyBorder="1" applyAlignment="1">
      <alignment horizontal="left" vertical="center" wrapText="1"/>
    </xf>
    <xf numFmtId="0" fontId="43" fillId="29" borderId="2" xfId="0" applyFont="1" applyFill="1" applyBorder="1" applyAlignment="1">
      <alignment horizontal="left" vertical="center" wrapText="1"/>
    </xf>
    <xf numFmtId="165" fontId="50" fillId="29" borderId="1" xfId="0" applyNumberFormat="1" applyFont="1" applyFill="1" applyBorder="1" applyAlignment="1">
      <alignment horizontal="right" vertical="center"/>
    </xf>
    <xf numFmtId="165" fontId="50" fillId="29" borderId="0" xfId="0" applyNumberFormat="1" applyFont="1" applyFill="1" applyBorder="1" applyAlignment="1">
      <alignment horizontal="right" vertical="center"/>
    </xf>
    <xf numFmtId="165" fontId="50" fillId="29" borderId="2" xfId="0" applyNumberFormat="1" applyFont="1" applyFill="1" applyBorder="1" applyAlignment="1">
      <alignment horizontal="right" vertical="center"/>
    </xf>
    <xf numFmtId="0" fontId="24" fillId="29" borderId="1" xfId="0" applyFont="1" applyFill="1" applyBorder="1" applyAlignment="1">
      <alignment horizontal="left" vertical="center"/>
    </xf>
    <xf numFmtId="0" fontId="24" fillId="29" borderId="0" xfId="0" applyFont="1" applyFill="1" applyBorder="1" applyAlignment="1">
      <alignment horizontal="left" vertical="center"/>
    </xf>
    <xf numFmtId="0" fontId="24" fillId="29" borderId="2" xfId="0" applyFont="1" applyFill="1" applyBorder="1" applyAlignment="1">
      <alignment horizontal="left" vertical="center"/>
    </xf>
    <xf numFmtId="165" fontId="49" fillId="29" borderId="1" xfId="1" applyNumberFormat="1" applyFont="1" applyFill="1" applyBorder="1" applyAlignment="1">
      <alignment horizontal="right" vertical="center"/>
    </xf>
    <xf numFmtId="165" fontId="49" fillId="29" borderId="0" xfId="1" applyNumberFormat="1" applyFont="1" applyFill="1" applyBorder="1" applyAlignment="1">
      <alignment horizontal="right" vertical="center"/>
    </xf>
    <xf numFmtId="165" fontId="49" fillId="29" borderId="2" xfId="1" applyNumberFormat="1" applyFont="1" applyFill="1" applyBorder="1" applyAlignment="1">
      <alignment horizontal="right" vertical="center"/>
    </xf>
    <xf numFmtId="0" fontId="43" fillId="29" borderId="1" xfId="0" applyFont="1" applyFill="1" applyBorder="1" applyAlignment="1">
      <alignment horizontal="left" wrapText="1"/>
    </xf>
    <xf numFmtId="0" fontId="43" fillId="29" borderId="0" xfId="0" applyFont="1" applyFill="1" applyBorder="1" applyAlignment="1">
      <alignment horizontal="left" wrapText="1"/>
    </xf>
    <xf numFmtId="0" fontId="43" fillId="29" borderId="2" xfId="0" applyFont="1" applyFill="1" applyBorder="1" applyAlignment="1">
      <alignment horizontal="left" wrapText="1"/>
    </xf>
    <xf numFmtId="0" fontId="65" fillId="29" borderId="1" xfId="0" applyFont="1" applyFill="1" applyBorder="1" applyAlignment="1">
      <alignment horizontal="left" vertical="center" wrapText="1"/>
    </xf>
    <xf numFmtId="0" fontId="65" fillId="29" borderId="0" xfId="0" applyFont="1" applyFill="1" applyBorder="1" applyAlignment="1">
      <alignment horizontal="left" vertical="center" wrapText="1"/>
    </xf>
    <xf numFmtId="0" fontId="65" fillId="29" borderId="2" xfId="0" applyFont="1" applyFill="1" applyBorder="1" applyAlignment="1">
      <alignment horizontal="left" vertical="center" wrapText="1"/>
    </xf>
    <xf numFmtId="0" fontId="24" fillId="29" borderId="17" xfId="0" applyFont="1" applyFill="1" applyBorder="1" applyAlignment="1">
      <alignment horizontal="left" vertical="center"/>
    </xf>
    <xf numFmtId="0" fontId="24" fillId="29" borderId="18" xfId="0" applyFont="1" applyFill="1" applyBorder="1" applyAlignment="1">
      <alignment horizontal="left" vertical="center"/>
    </xf>
    <xf numFmtId="0" fontId="24" fillId="29" borderId="42" xfId="0" applyFont="1" applyFill="1" applyBorder="1" applyAlignment="1">
      <alignment horizontal="left" vertical="center"/>
    </xf>
    <xf numFmtId="0" fontId="6" fillId="29" borderId="1" xfId="0" applyFont="1" applyFill="1" applyBorder="1" applyAlignment="1">
      <alignment horizontal="left" vertical="center" wrapText="1"/>
    </xf>
    <xf numFmtId="0" fontId="6" fillId="29" borderId="0" xfId="0" applyFont="1" applyFill="1" applyBorder="1" applyAlignment="1">
      <alignment horizontal="left" vertical="center" wrapText="1"/>
    </xf>
    <xf numFmtId="0" fontId="6" fillId="29" borderId="2" xfId="0" applyFont="1" applyFill="1" applyBorder="1" applyAlignment="1">
      <alignment horizontal="left" vertical="center" wrapText="1"/>
    </xf>
    <xf numFmtId="165" fontId="49" fillId="29" borderId="1" xfId="0" applyNumberFormat="1" applyFont="1" applyFill="1" applyBorder="1" applyAlignment="1">
      <alignment horizontal="right" vertical="center"/>
    </xf>
    <xf numFmtId="165" fontId="49" fillId="29" borderId="0" xfId="0" applyNumberFormat="1" applyFont="1" applyFill="1" applyBorder="1" applyAlignment="1">
      <alignment horizontal="right" vertical="center"/>
    </xf>
    <xf numFmtId="165" fontId="49" fillId="29" borderId="2" xfId="0" applyNumberFormat="1" applyFont="1" applyFill="1" applyBorder="1" applyAlignment="1">
      <alignment horizontal="right" vertical="center"/>
    </xf>
    <xf numFmtId="0" fontId="43" fillId="0" borderId="37" xfId="0" applyFont="1" applyFill="1" applyBorder="1" applyAlignment="1">
      <alignment horizontal="center" vertical="center" textRotation="90" wrapText="1"/>
    </xf>
    <xf numFmtId="0" fontId="43" fillId="0" borderId="38" xfId="0" applyFont="1" applyFill="1" applyBorder="1" applyAlignment="1">
      <alignment horizontal="center" vertical="center" textRotation="90" wrapText="1"/>
    </xf>
    <xf numFmtId="165" fontId="50" fillId="29" borderId="40" xfId="0" applyNumberFormat="1" applyFont="1" applyFill="1" applyBorder="1" applyAlignment="1">
      <alignment horizontal="right" vertical="center"/>
    </xf>
    <xf numFmtId="165" fontId="50" fillId="29" borderId="24" xfId="0" applyNumberFormat="1" applyFont="1" applyFill="1" applyBorder="1" applyAlignment="1">
      <alignment horizontal="right" vertical="center"/>
    </xf>
    <xf numFmtId="165" fontId="50" fillId="29" borderId="41" xfId="0" applyNumberFormat="1" applyFont="1" applyFill="1" applyBorder="1" applyAlignment="1">
      <alignment horizontal="right" vertical="center"/>
    </xf>
    <xf numFmtId="0" fontId="34" fillId="29" borderId="40" xfId="0" applyFont="1" applyFill="1" applyBorder="1" applyAlignment="1">
      <alignment horizontal="left" vertical="center" wrapText="1"/>
    </xf>
    <xf numFmtId="0" fontId="34" fillId="29" borderId="24" xfId="0" applyFont="1" applyFill="1" applyBorder="1" applyAlignment="1">
      <alignment horizontal="left" vertical="center" wrapText="1"/>
    </xf>
    <xf numFmtId="0" fontId="34" fillId="29" borderId="4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4" fillId="29" borderId="0" xfId="0" applyFont="1" applyFill="1" applyBorder="1" applyAlignment="1">
      <alignment horizontal="left" vertical="center" wrapText="1"/>
    </xf>
    <xf numFmtId="0" fontId="34" fillId="29" borderId="2" xfId="0" applyFont="1" applyFill="1" applyBorder="1" applyAlignment="1">
      <alignment horizontal="left" vertical="center" wrapText="1"/>
    </xf>
    <xf numFmtId="0" fontId="34" fillId="29" borderId="1" xfId="0" applyFont="1" applyFill="1" applyBorder="1" applyAlignment="1">
      <alignment horizontal="left" vertical="center"/>
    </xf>
    <xf numFmtId="0" fontId="34" fillId="29" borderId="0" xfId="0" applyFont="1" applyFill="1" applyBorder="1" applyAlignment="1">
      <alignment horizontal="left" vertical="center"/>
    </xf>
    <xf numFmtId="0" fontId="34" fillId="29" borderId="2" xfId="0" applyFont="1" applyFill="1" applyBorder="1" applyAlignment="1">
      <alignment horizontal="left" vertical="center"/>
    </xf>
    <xf numFmtId="0" fontId="76" fillId="0" borderId="40" xfId="0" applyFont="1" applyBorder="1" applyAlignment="1">
      <alignment horizontal="center" vertical="center" textRotation="90" wrapText="1"/>
    </xf>
    <xf numFmtId="0" fontId="76" fillId="0" borderId="17" xfId="0" applyFont="1" applyBorder="1" applyAlignment="1">
      <alignment horizontal="center" vertical="center" textRotation="90" wrapText="1"/>
    </xf>
    <xf numFmtId="0" fontId="43" fillId="29" borderId="17" xfId="0" applyFont="1" applyFill="1" applyBorder="1" applyAlignment="1">
      <alignment horizontal="left" vertical="center"/>
    </xf>
    <xf numFmtId="0" fontId="43" fillId="29" borderId="18" xfId="0" applyFont="1" applyFill="1" applyBorder="1" applyAlignment="1">
      <alignment horizontal="left" vertical="center"/>
    </xf>
    <xf numFmtId="0" fontId="43" fillId="29" borderId="42" xfId="0" applyFont="1" applyFill="1" applyBorder="1" applyAlignment="1">
      <alignment horizontal="left" vertical="center"/>
    </xf>
    <xf numFmtId="0" fontId="7" fillId="0" borderId="40" xfId="0" applyFont="1" applyBorder="1" applyAlignment="1">
      <alignment horizontal="center" vertical="center" textRotation="90" wrapText="1"/>
    </xf>
    <xf numFmtId="0" fontId="7" fillId="0" borderId="1" xfId="0" applyFont="1" applyBorder="1" applyAlignment="1">
      <alignment horizontal="center" vertical="center" textRotation="90" wrapText="1"/>
    </xf>
    <xf numFmtId="0" fontId="7" fillId="0" borderId="17" xfId="0" applyFont="1" applyBorder="1" applyAlignment="1">
      <alignment horizontal="center" vertical="center" textRotation="90" wrapText="1"/>
    </xf>
    <xf numFmtId="0" fontId="43" fillId="29" borderId="40" xfId="0" applyFont="1" applyFill="1" applyBorder="1" applyAlignment="1">
      <alignment horizontal="left" vertical="center"/>
    </xf>
    <xf numFmtId="0" fontId="43" fillId="29" borderId="24" xfId="0" applyFont="1" applyFill="1" applyBorder="1" applyAlignment="1">
      <alignment horizontal="left" vertical="center"/>
    </xf>
    <xf numFmtId="0" fontId="43" fillId="29" borderId="41" xfId="0" applyFont="1" applyFill="1" applyBorder="1" applyAlignment="1">
      <alignment horizontal="left" vertical="center"/>
    </xf>
    <xf numFmtId="165" fontId="50" fillId="29" borderId="17" xfId="0" applyNumberFormat="1" applyFont="1" applyFill="1" applyBorder="1" applyAlignment="1">
      <alignment horizontal="right" vertical="center"/>
    </xf>
    <xf numFmtId="165" fontId="50" fillId="29" borderId="18" xfId="0" applyNumberFormat="1" applyFont="1" applyFill="1" applyBorder="1" applyAlignment="1">
      <alignment horizontal="right" vertical="center"/>
    </xf>
    <xf numFmtId="165" fontId="50" fillId="29" borderId="42" xfId="0" applyNumberFormat="1" applyFont="1" applyFill="1" applyBorder="1" applyAlignment="1">
      <alignment horizontal="right" vertical="center"/>
    </xf>
    <xf numFmtId="0" fontId="34" fillId="29" borderId="17" xfId="0" applyFont="1" applyFill="1" applyBorder="1" applyAlignment="1">
      <alignment horizontal="left" vertical="center"/>
    </xf>
    <xf numFmtId="0" fontId="34" fillId="29" borderId="18" xfId="0" applyFont="1" applyFill="1" applyBorder="1" applyAlignment="1">
      <alignment horizontal="left" vertical="center"/>
    </xf>
    <xf numFmtId="0" fontId="34" fillId="29" borderId="42" xfId="0" applyFont="1" applyFill="1" applyBorder="1" applyAlignment="1">
      <alignment horizontal="left" vertical="center"/>
    </xf>
    <xf numFmtId="165" fontId="49" fillId="29" borderId="17" xfId="1" applyNumberFormat="1" applyFont="1" applyFill="1" applyBorder="1" applyAlignment="1">
      <alignment horizontal="right" vertical="center"/>
    </xf>
    <xf numFmtId="165" fontId="49" fillId="29" borderId="18" xfId="1" applyNumberFormat="1" applyFont="1" applyFill="1" applyBorder="1" applyAlignment="1">
      <alignment horizontal="right" vertical="center"/>
    </xf>
    <xf numFmtId="165" fontId="49" fillId="29" borderId="42" xfId="1" applyNumberFormat="1" applyFont="1" applyFill="1" applyBorder="1" applyAlignment="1">
      <alignment horizontal="right" vertical="center"/>
    </xf>
    <xf numFmtId="3" fontId="43" fillId="29" borderId="40" xfId="0" applyNumberFormat="1" applyFont="1" applyFill="1" applyBorder="1" applyAlignment="1">
      <alignment horizontal="left" vertical="center" wrapText="1"/>
    </xf>
    <xf numFmtId="0" fontId="43" fillId="29" borderId="24" xfId="0" applyFont="1" applyFill="1" applyBorder="1" applyAlignment="1">
      <alignment horizontal="left" vertical="center" wrapText="1"/>
    </xf>
    <xf numFmtId="0" fontId="43" fillId="29" borderId="41" xfId="0" applyFont="1" applyFill="1" applyBorder="1" applyAlignment="1">
      <alignment horizontal="left" vertical="center" wrapText="1"/>
    </xf>
    <xf numFmtId="0" fontId="120" fillId="0" borderId="40" xfId="0" applyFont="1" applyFill="1" applyBorder="1" applyAlignment="1">
      <alignment horizontal="center" vertical="center" textRotation="90" wrapText="1"/>
    </xf>
    <xf numFmtId="0" fontId="120" fillId="0" borderId="1" xfId="0" applyFont="1" applyFill="1" applyBorder="1" applyAlignment="1">
      <alignment horizontal="center" vertical="center" textRotation="90" wrapText="1"/>
    </xf>
    <xf numFmtId="0" fontId="43" fillId="29" borderId="40" xfId="0" applyFont="1" applyFill="1" applyBorder="1" applyAlignment="1">
      <alignment horizontal="left" vertical="center" wrapText="1"/>
    </xf>
    <xf numFmtId="165" fontId="50" fillId="29" borderId="40" xfId="1" applyNumberFormat="1" applyFont="1" applyFill="1" applyBorder="1" applyAlignment="1">
      <alignment horizontal="right"/>
    </xf>
    <xf numFmtId="165" fontId="50" fillId="29" borderId="24" xfId="1" applyNumberFormat="1" applyFont="1" applyFill="1" applyBorder="1" applyAlignment="1">
      <alignment horizontal="right"/>
    </xf>
    <xf numFmtId="165" fontId="50" fillId="29" borderId="41" xfId="1" applyNumberFormat="1" applyFont="1" applyFill="1" applyBorder="1" applyAlignment="1">
      <alignment horizontal="right"/>
    </xf>
    <xf numFmtId="165" fontId="50" fillId="29" borderId="1" xfId="1" applyNumberFormat="1" applyFont="1" applyFill="1" applyBorder="1" applyAlignment="1">
      <alignment horizontal="right"/>
    </xf>
    <xf numFmtId="165" fontId="50" fillId="29" borderId="0" xfId="1" applyNumberFormat="1" applyFont="1" applyFill="1" applyBorder="1" applyAlignment="1">
      <alignment horizontal="right"/>
    </xf>
    <xf numFmtId="165" fontId="50" fillId="29" borderId="2" xfId="1" applyNumberFormat="1" applyFont="1" applyFill="1" applyBorder="1" applyAlignment="1">
      <alignment horizontal="right"/>
    </xf>
    <xf numFmtId="0" fontId="25" fillId="29" borderId="1" xfId="0" applyFont="1" applyFill="1" applyBorder="1" applyAlignment="1">
      <alignment horizontal="left" vertical="center" wrapText="1"/>
    </xf>
    <xf numFmtId="0" fontId="25" fillId="29" borderId="0" xfId="0" applyFont="1" applyFill="1" applyBorder="1" applyAlignment="1">
      <alignment horizontal="left" vertical="center" wrapText="1"/>
    </xf>
    <xf numFmtId="0" fontId="25" fillId="29" borderId="2" xfId="0" applyFont="1" applyFill="1" applyBorder="1" applyAlignment="1">
      <alignment horizontal="left" vertical="center" wrapText="1"/>
    </xf>
    <xf numFmtId="165" fontId="49" fillId="29" borderId="1" xfId="1" applyNumberFormat="1" applyFont="1" applyFill="1" applyBorder="1" applyAlignment="1">
      <alignment horizontal="right"/>
    </xf>
    <xf numFmtId="165" fontId="49" fillId="29" borderId="0" xfId="1" applyNumberFormat="1" applyFont="1" applyFill="1" applyBorder="1" applyAlignment="1">
      <alignment horizontal="right"/>
    </xf>
    <xf numFmtId="165" fontId="49" fillId="29" borderId="2" xfId="1" applyNumberFormat="1" applyFont="1" applyFill="1" applyBorder="1" applyAlignment="1">
      <alignment horizontal="right"/>
    </xf>
    <xf numFmtId="0" fontId="76" fillId="0" borderId="24" xfId="0" applyFont="1" applyBorder="1" applyAlignment="1">
      <alignment horizontal="center" vertical="top" wrapText="1"/>
    </xf>
    <xf numFmtId="0" fontId="76" fillId="0" borderId="0" xfId="0" applyFont="1" applyBorder="1" applyAlignment="1">
      <alignment horizontal="center" vertical="top" wrapText="1"/>
    </xf>
    <xf numFmtId="0" fontId="76" fillId="0" borderId="1" xfId="0" applyFont="1" applyBorder="1" applyAlignment="1">
      <alignment horizontal="center" vertical="top" wrapText="1"/>
    </xf>
    <xf numFmtId="0" fontId="76" fillId="0" borderId="2" xfId="0" applyFont="1" applyBorder="1" applyAlignment="1">
      <alignment horizontal="center" vertical="top" wrapText="1"/>
    </xf>
    <xf numFmtId="0" fontId="76" fillId="0" borderId="17" xfId="0" applyFont="1" applyBorder="1" applyAlignment="1">
      <alignment horizontal="center" vertical="top" wrapText="1"/>
    </xf>
    <xf numFmtId="0" fontId="76" fillId="0" borderId="18" xfId="0" applyFont="1" applyBorder="1" applyAlignment="1">
      <alignment horizontal="center" vertical="top" wrapText="1"/>
    </xf>
    <xf numFmtId="0" fontId="76" fillId="0" borderId="42" xfId="0" applyFont="1" applyBorder="1" applyAlignment="1">
      <alignment horizontal="center" vertical="top" wrapText="1"/>
    </xf>
    <xf numFmtId="165" fontId="1" fillId="0" borderId="44" xfId="0" applyNumberFormat="1" applyFont="1" applyBorder="1" applyAlignment="1">
      <alignment horizontal="right"/>
    </xf>
    <xf numFmtId="165" fontId="1" fillId="0" borderId="45" xfId="0" applyNumberFormat="1" applyFont="1" applyBorder="1" applyAlignment="1">
      <alignment horizontal="right"/>
    </xf>
    <xf numFmtId="165" fontId="1" fillId="0" borderId="46" xfId="0" applyNumberFormat="1" applyFont="1" applyBorder="1" applyAlignment="1">
      <alignment horizontal="right"/>
    </xf>
    <xf numFmtId="0" fontId="16" fillId="22" borderId="52" xfId="0" applyFont="1" applyFill="1" applyBorder="1" applyAlignment="1">
      <alignment horizontal="center"/>
    </xf>
    <xf numFmtId="0" fontId="16" fillId="22" borderId="18" xfId="0" applyFont="1" applyFill="1" applyBorder="1" applyAlignment="1">
      <alignment horizontal="center"/>
    </xf>
    <xf numFmtId="0" fontId="41" fillId="19" borderId="0" xfId="0" applyFont="1" applyFill="1" applyBorder="1" applyAlignment="1">
      <alignment horizontal="center"/>
    </xf>
    <xf numFmtId="0" fontId="23" fillId="19" borderId="0" xfId="0" applyFont="1" applyFill="1" applyBorder="1" applyAlignment="1">
      <alignment horizontal="left"/>
    </xf>
    <xf numFmtId="0" fontId="38" fillId="19" borderId="0" xfId="0" applyFont="1" applyFill="1" applyBorder="1" applyAlignment="1">
      <alignment horizontal="center"/>
    </xf>
    <xf numFmtId="0" fontId="23" fillId="19" borderId="44" xfId="0" applyFont="1" applyFill="1" applyBorder="1" applyAlignment="1">
      <alignment horizontal="left"/>
    </xf>
    <xf numFmtId="0" fontId="23" fillId="19" borderId="45" xfId="0" applyFont="1" applyFill="1" applyBorder="1" applyAlignment="1">
      <alignment horizontal="left"/>
    </xf>
    <xf numFmtId="0" fontId="23" fillId="19" borderId="46" xfId="0" applyFont="1" applyFill="1" applyBorder="1" applyAlignment="1">
      <alignment horizontal="left"/>
    </xf>
    <xf numFmtId="0" fontId="26" fillId="13" borderId="44" xfId="0" applyFont="1" applyFill="1" applyBorder="1" applyAlignment="1">
      <alignment horizontal="left" vertical="center"/>
    </xf>
    <xf numFmtId="0" fontId="26" fillId="13" borderId="45" xfId="0" applyFont="1" applyFill="1" applyBorder="1" applyAlignment="1">
      <alignment horizontal="left" vertical="center"/>
    </xf>
    <xf numFmtId="0" fontId="26" fillId="13" borderId="46" xfId="0" applyFont="1" applyFill="1" applyBorder="1" applyAlignment="1">
      <alignment horizontal="left" vertical="center"/>
    </xf>
    <xf numFmtId="0" fontId="26" fillId="9" borderId="1" xfId="0" applyFont="1" applyFill="1" applyBorder="1" applyAlignment="1" applyProtection="1">
      <alignment horizontal="left"/>
      <protection locked="0"/>
    </xf>
    <xf numFmtId="0" fontId="26" fillId="9" borderId="0" xfId="0" applyFont="1" applyFill="1" applyBorder="1" applyAlignment="1" applyProtection="1">
      <alignment horizontal="left"/>
      <protection locked="0"/>
    </xf>
    <xf numFmtId="0" fontId="26" fillId="9" borderId="2" xfId="0" applyFont="1" applyFill="1" applyBorder="1" applyAlignment="1" applyProtection="1">
      <alignment horizontal="left"/>
      <protection locked="0"/>
    </xf>
    <xf numFmtId="0" fontId="26" fillId="9" borderId="44" xfId="0" applyFont="1" applyFill="1" applyBorder="1" applyAlignment="1" applyProtection="1">
      <alignment horizontal="left"/>
      <protection locked="0"/>
    </xf>
    <xf numFmtId="0" fontId="26" fillId="9" borderId="45" xfId="0" applyFont="1" applyFill="1" applyBorder="1" applyAlignment="1" applyProtection="1">
      <alignment horizontal="left"/>
      <protection locked="0"/>
    </xf>
    <xf numFmtId="0" fontId="26" fillId="9" borderId="46" xfId="0" applyFont="1" applyFill="1" applyBorder="1" applyAlignment="1" applyProtection="1">
      <alignment horizontal="left"/>
      <protection locked="0"/>
    </xf>
    <xf numFmtId="0" fontId="42" fillId="4" borderId="9" xfId="0" applyFont="1" applyFill="1" applyBorder="1" applyAlignment="1">
      <alignment horizontal="center"/>
    </xf>
    <xf numFmtId="0" fontId="42" fillId="4" borderId="22" xfId="0" applyFont="1" applyFill="1" applyBorder="1" applyAlignment="1">
      <alignment horizontal="center"/>
    </xf>
    <xf numFmtId="0" fontId="24" fillId="4" borderId="9"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6" fillId="9" borderId="40" xfId="0" applyFont="1" applyFill="1" applyBorder="1" applyAlignment="1" applyProtection="1">
      <alignment horizontal="left"/>
      <protection locked="0"/>
    </xf>
    <xf numFmtId="0" fontId="26" fillId="9" borderId="24" xfId="0" applyFont="1" applyFill="1" applyBorder="1" applyAlignment="1" applyProtection="1">
      <alignment horizontal="left"/>
      <protection locked="0"/>
    </xf>
    <xf numFmtId="0" fontId="26" fillId="9" borderId="41" xfId="0" applyFont="1" applyFill="1" applyBorder="1" applyAlignment="1" applyProtection="1">
      <alignment horizontal="left"/>
      <protection locked="0"/>
    </xf>
    <xf numFmtId="0" fontId="26" fillId="9" borderId="17" xfId="0" applyFont="1" applyFill="1" applyBorder="1" applyAlignment="1" applyProtection="1">
      <alignment horizontal="left"/>
    </xf>
    <xf numFmtId="0" fontId="26" fillId="9" borderId="18" xfId="0" applyFont="1" applyFill="1" applyBorder="1" applyAlignment="1" applyProtection="1">
      <alignment horizontal="left"/>
    </xf>
    <xf numFmtId="0" fontId="26" fillId="9" borderId="42" xfId="0" applyFont="1" applyFill="1" applyBorder="1" applyAlignment="1" applyProtection="1">
      <alignment horizontal="left"/>
    </xf>
    <xf numFmtId="0" fontId="26" fillId="9" borderId="17" xfId="0" applyFont="1" applyFill="1" applyBorder="1" applyAlignment="1" applyProtection="1">
      <alignment horizontal="left"/>
      <protection locked="0"/>
    </xf>
    <xf numFmtId="0" fontId="26" fillId="9" borderId="18" xfId="0" applyFont="1" applyFill="1" applyBorder="1" applyAlignment="1" applyProtection="1">
      <alignment horizontal="left"/>
      <protection locked="0"/>
    </xf>
    <xf numFmtId="0" fontId="26" fillId="9" borderId="42" xfId="0" applyFont="1" applyFill="1" applyBorder="1" applyAlignment="1" applyProtection="1">
      <alignment horizontal="left"/>
      <protection locked="0"/>
    </xf>
    <xf numFmtId="0" fontId="42" fillId="4" borderId="44" xfId="0" applyFont="1" applyFill="1" applyBorder="1" applyAlignment="1">
      <alignment horizontal="center"/>
    </xf>
    <xf numFmtId="0" fontId="42" fillId="4" borderId="45" xfId="0" applyFont="1" applyFill="1" applyBorder="1" applyAlignment="1">
      <alignment horizontal="center"/>
    </xf>
    <xf numFmtId="0" fontId="42" fillId="4" borderId="46" xfId="0" applyFont="1" applyFill="1" applyBorder="1" applyAlignment="1">
      <alignment horizontal="center"/>
    </xf>
    <xf numFmtId="0" fontId="26" fillId="4" borderId="44" xfId="0" applyFont="1" applyFill="1" applyBorder="1" applyAlignment="1" applyProtection="1">
      <alignment horizontal="left"/>
    </xf>
    <xf numFmtId="0" fontId="26" fillId="4" borderId="45" xfId="0" applyFont="1" applyFill="1" applyBorder="1" applyAlignment="1" applyProtection="1">
      <alignment horizontal="left"/>
    </xf>
    <xf numFmtId="0" fontId="26" fillId="4" borderId="46" xfId="0" applyFont="1" applyFill="1" applyBorder="1" applyAlignment="1" applyProtection="1">
      <alignment horizontal="left"/>
    </xf>
    <xf numFmtId="0" fontId="26" fillId="9" borderId="1" xfId="0" applyFont="1" applyFill="1" applyBorder="1" applyAlignment="1" applyProtection="1">
      <alignment horizontal="left"/>
    </xf>
    <xf numFmtId="0" fontId="26" fillId="9" borderId="0" xfId="0" applyFont="1" applyFill="1" applyBorder="1" applyAlignment="1" applyProtection="1">
      <alignment horizontal="left"/>
    </xf>
    <xf numFmtId="0" fontId="26" fillId="9" borderId="2" xfId="0" applyFont="1" applyFill="1" applyBorder="1" applyAlignment="1" applyProtection="1">
      <alignment horizontal="left"/>
    </xf>
    <xf numFmtId="0" fontId="26" fillId="9" borderId="40" xfId="0" applyFont="1" applyFill="1" applyBorder="1" applyAlignment="1" applyProtection="1">
      <alignment horizontal="left"/>
    </xf>
    <xf numFmtId="0" fontId="26" fillId="9" borderId="24" xfId="0" applyFont="1" applyFill="1" applyBorder="1" applyAlignment="1" applyProtection="1">
      <alignment horizontal="left"/>
    </xf>
    <xf numFmtId="0" fontId="26" fillId="9" borderId="41" xfId="0" applyFont="1" applyFill="1" applyBorder="1" applyAlignment="1" applyProtection="1">
      <alignment horizontal="left"/>
    </xf>
    <xf numFmtId="0" fontId="26" fillId="9" borderId="44" xfId="0" applyFont="1" applyFill="1" applyBorder="1" applyAlignment="1" applyProtection="1">
      <alignment horizontal="left"/>
    </xf>
    <xf numFmtId="0" fontId="26" fillId="9" borderId="45" xfId="0" applyFont="1" applyFill="1" applyBorder="1" applyAlignment="1" applyProtection="1">
      <alignment horizontal="left"/>
    </xf>
    <xf numFmtId="0" fontId="26" fillId="9" borderId="46" xfId="0" applyFont="1" applyFill="1" applyBorder="1" applyAlignment="1" applyProtection="1">
      <alignment horizontal="left"/>
    </xf>
  </cellXfs>
  <cellStyles count="5">
    <cellStyle name="Hipervínculo" xfId="3" builtinId="8"/>
    <cellStyle name="Millares" xfId="1" builtinId="3"/>
    <cellStyle name="Moneda" xfId="4" builtinId="4"/>
    <cellStyle name="Normal" xfId="0" builtinId="0"/>
    <cellStyle name="Porcentaje" xfId="2" builtinId="5"/>
  </cellStyles>
  <dxfs count="0"/>
  <tableStyles count="0" defaultTableStyle="TableStyleMedium9" defaultPivotStyle="PivotStyleLight16"/>
  <colors>
    <mruColors>
      <color rgb="FF2AB053"/>
      <color rgb="FFCCE1EA"/>
      <color rgb="FFFFFF99"/>
      <color rgb="FFF4FD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hyperlink" Target="#Patrimonio!A1"/><Relationship Id="rId1" Type="http://schemas.openxmlformats.org/officeDocument/2006/relationships/hyperlink" Target="#Portada!A1"/></Relationships>
</file>

<file path=xl/drawings/_rels/drawing11.xml.rels><?xml version="1.0" encoding="UTF-8" standalone="yes"?>
<Relationships xmlns="http://schemas.openxmlformats.org/package/2006/relationships"><Relationship Id="rId2" Type="http://schemas.openxmlformats.org/officeDocument/2006/relationships/hyperlink" Target="#'Anexo del CONTADOR'!A1"/><Relationship Id="rId1" Type="http://schemas.openxmlformats.org/officeDocument/2006/relationships/hyperlink" Target="#Portada!A1"/></Relationships>
</file>

<file path=xl/drawings/_rels/drawing1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hyperlink" Target="#'Borrador 110'!A1"/></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13.jpg"/></Relationships>
</file>

<file path=xl/drawings/_rels/drawing15.xml.rels><?xml version="1.0" encoding="UTF-8" standalone="yes"?>
<Relationships xmlns="http://schemas.openxmlformats.org/package/2006/relationships"><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9.GIF"/><Relationship Id="rId2" Type="http://schemas.openxmlformats.org/officeDocument/2006/relationships/image" Target="../media/image8.jpg"/><Relationship Id="rId1" Type="http://schemas.openxmlformats.org/officeDocument/2006/relationships/image" Target="../media/image7.jpeg"/><Relationship Id="rId6" Type="http://schemas.openxmlformats.org/officeDocument/2006/relationships/image" Target="../media/image11.png"/><Relationship Id="rId5" Type="http://schemas.openxmlformats.org/officeDocument/2006/relationships/image" Target="../media/image10.jpg"/><Relationship Id="rId4" Type="http://schemas.openxmlformats.org/officeDocument/2006/relationships/hyperlink" Target="#Portada!A1"/></Relationships>
</file>

<file path=xl/drawings/_rels/drawing5.xml.rels><?xml version="1.0" encoding="UTF-8" standalone="yes"?>
<Relationships xmlns="http://schemas.openxmlformats.org/package/2006/relationships"><Relationship Id="rId3" Type="http://schemas.openxmlformats.org/officeDocument/2006/relationships/hyperlink" Target="#AJUSTES!A1"/><Relationship Id="rId2" Type="http://schemas.openxmlformats.org/officeDocument/2006/relationships/hyperlink" Target="#Portada!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Renta!A1"/><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2" Type="http://schemas.openxmlformats.org/officeDocument/2006/relationships/hyperlink" Target="#'Rentas Especiales'!A1"/><Relationship Id="rId1" Type="http://schemas.openxmlformats.org/officeDocument/2006/relationships/hyperlink" Target="#Portada!A1"/></Relationships>
</file>

<file path=xl/drawings/_rels/drawing8.xml.rels><?xml version="1.0" encoding="UTF-8" standalone="yes"?>
<Relationships xmlns="http://schemas.openxmlformats.org/package/2006/relationships"><Relationship Id="rId2" Type="http://schemas.openxmlformats.org/officeDocument/2006/relationships/hyperlink" Target="#'Informaci&#243;n Laboral'!A1"/><Relationship Id="rId1" Type="http://schemas.openxmlformats.org/officeDocument/2006/relationships/hyperlink" Target="#Portada!A1"/></Relationships>
</file>

<file path=xl/drawings/_rels/drawing9.xml.rels><?xml version="1.0" encoding="UTF-8" standalone="yes"?>
<Relationships xmlns="http://schemas.openxmlformats.org/package/2006/relationships"><Relationship Id="rId2" Type="http://schemas.openxmlformats.org/officeDocument/2006/relationships/hyperlink" Target="#'Costos y Deducciones'!A1"/><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xdr:row>
      <xdr:rowOff>19050</xdr:rowOff>
    </xdr:from>
    <xdr:to>
      <xdr:col>14</xdr:col>
      <xdr:colOff>161925</xdr:colOff>
      <xdr:row>42</xdr:row>
      <xdr:rowOff>28575</xdr:rowOff>
    </xdr:to>
    <xdr:pic>
      <xdr:nvPicPr>
        <xdr:cNvPr id="10" name="Imagen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342900"/>
          <a:ext cx="10058400" cy="6486525"/>
        </a:xfrm>
        <a:prstGeom prst="rect">
          <a:avLst/>
        </a:prstGeom>
      </xdr:spPr>
    </xdr:pic>
    <xdr:clientData/>
  </xdr:twoCellAnchor>
  <xdr:twoCellAnchor editAs="oneCell">
    <xdr:from>
      <xdr:col>7</xdr:col>
      <xdr:colOff>457200</xdr:colOff>
      <xdr:row>14</xdr:row>
      <xdr:rowOff>9526</xdr:rowOff>
    </xdr:from>
    <xdr:to>
      <xdr:col>8</xdr:col>
      <xdr:colOff>495300</xdr:colOff>
      <xdr:row>18</xdr:row>
      <xdr:rowOff>68164</xdr:rowOff>
    </xdr:to>
    <xdr:pic>
      <xdr:nvPicPr>
        <xdr:cNvPr id="11" name="Escudo" descr="OCT nueva">
          <a:extLst>
            <a:ext uri="{FF2B5EF4-FFF2-40B4-BE49-F238E27FC236}">
              <a16:creationId xmlns:a16="http://schemas.microsoft.com/office/drawing/2014/main" id="{00000000-0008-0000-0200-0000900C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76950" y="2276476"/>
          <a:ext cx="800100" cy="706338"/>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xdr:from>
      <xdr:col>14</xdr:col>
      <xdr:colOff>309564</xdr:colOff>
      <xdr:row>1</xdr:row>
      <xdr:rowOff>152400</xdr:rowOff>
    </xdr:from>
    <xdr:to>
      <xdr:col>17</xdr:col>
      <xdr:colOff>485775</xdr:colOff>
      <xdr:row>42</xdr:row>
      <xdr:rowOff>0</xdr:rowOff>
    </xdr:to>
    <xdr:sp macro="" textlink="">
      <xdr:nvSpPr>
        <xdr:cNvPr id="12" name="Titulo1"/>
        <xdr:cNvSpPr/>
      </xdr:nvSpPr>
      <xdr:spPr bwMode="auto">
        <a:xfrm>
          <a:off x="11263314" y="314325"/>
          <a:ext cx="2624136" cy="6486525"/>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scene3d>
            <a:camera prst="orthographicFront"/>
            <a:lightRig rig="threePt" dir="t"/>
          </a:scene3d>
          <a:sp3d extrusionH="57150">
            <a:bevelT w="57150" h="38100" prst="artDeco"/>
          </a:sp3d>
        </a:bodyPr>
        <a:lstStyle/>
        <a:p>
          <a:pPr algn="ctr"/>
          <a:r>
            <a:rPr lang="es-CO" sz="2000" b="1">
              <a:solidFill>
                <a:schemeClr val="bg1"/>
              </a:solidFill>
            </a:rPr>
            <a:t>Herramienta para diligenciamiento Formulario 110 DIAN  - Declaraciones de Renta Personas Jurídicas  - año gravable 2025 y personas naturales no residentes</a:t>
          </a:r>
        </a:p>
      </xdr:txBody>
    </xdr:sp>
    <xdr:clientData/>
  </xdr:twoCellAnchor>
  <xdr:twoCellAnchor>
    <xdr:from>
      <xdr:col>1</xdr:col>
      <xdr:colOff>380999</xdr:colOff>
      <xdr:row>21</xdr:row>
      <xdr:rowOff>9524</xdr:rowOff>
    </xdr:from>
    <xdr:to>
      <xdr:col>3</xdr:col>
      <xdr:colOff>266700</xdr:colOff>
      <xdr:row>40</xdr:row>
      <xdr:rowOff>123824</xdr:rowOff>
    </xdr:to>
    <xdr:sp macro="" textlink="">
      <xdr:nvSpPr>
        <xdr:cNvPr id="13" name="Titulo2"/>
        <xdr:cNvSpPr/>
      </xdr:nvSpPr>
      <xdr:spPr bwMode="auto">
        <a:xfrm>
          <a:off x="1428749" y="3409949"/>
          <a:ext cx="1409701" cy="3190875"/>
        </a:xfrm>
        <a:prstGeom prst="round2Diag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1600" b="1" i="1">
              <a:solidFill>
                <a:schemeClr val="bg1"/>
              </a:solidFill>
              <a:latin typeface="Baskerville Old Face" panose="02020602080505020303" pitchFamily="18" charset="0"/>
            </a:rPr>
            <a:t>Diseño</a:t>
          </a:r>
          <a:r>
            <a:rPr lang="es-CO" sz="1600" b="1" i="1" baseline="0">
              <a:solidFill>
                <a:schemeClr val="bg1"/>
              </a:solidFill>
              <a:latin typeface="Baskerville Old Face" panose="02020602080505020303" pitchFamily="18" charset="0"/>
            </a:rPr>
            <a:t> de CPT Omar de J. Cardona Toro</a:t>
          </a:r>
        </a:p>
        <a:p>
          <a:pPr algn="ctr"/>
          <a:r>
            <a:rPr lang="es-CO" sz="1600" b="1" i="1" baseline="0">
              <a:solidFill>
                <a:schemeClr val="bg1"/>
              </a:solidFill>
              <a:latin typeface="Baskerville Old Face" panose="02020602080505020303" pitchFamily="18" charset="0"/>
            </a:rPr>
            <a:t>Pereira - Risaralda - Colombia</a:t>
          </a:r>
          <a:endParaRPr lang="es-CO" sz="1600" b="1" i="1">
            <a:solidFill>
              <a:schemeClr val="bg1"/>
            </a:solidFill>
            <a:latin typeface="Baskerville Old Face" panose="02020602080505020303" pitchFamily="18" charset="0"/>
          </a:endParaRPr>
        </a:p>
      </xdr:txBody>
    </xdr:sp>
    <xdr:clientData/>
  </xdr:twoCellAnchor>
  <xdr:twoCellAnchor editAs="oneCell">
    <xdr:from>
      <xdr:col>11</xdr:col>
      <xdr:colOff>571500</xdr:colOff>
      <xdr:row>14</xdr:row>
      <xdr:rowOff>28382</xdr:rowOff>
    </xdr:from>
    <xdr:to>
      <xdr:col>13</xdr:col>
      <xdr:colOff>695325</xdr:colOff>
      <xdr:row>20</xdr:row>
      <xdr:rowOff>38099</xdr:rowOff>
    </xdr:to>
    <xdr:pic>
      <xdr:nvPicPr>
        <xdr:cNvPr id="2"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39250" y="2295332"/>
          <a:ext cx="1647825" cy="981267"/>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39687</xdr:colOff>
      <xdr:row>1</xdr:row>
      <xdr:rowOff>19481</xdr:rowOff>
    </xdr:from>
    <xdr:to>
      <xdr:col>15</xdr:col>
      <xdr:colOff>587916</xdr:colOff>
      <xdr:row>4</xdr:row>
      <xdr:rowOff>7937</xdr:rowOff>
    </xdr:to>
    <xdr:sp macro="" textlink="">
      <xdr:nvSpPr>
        <xdr:cNvPr id="4" name="Flecha a la derecha con bandas 3">
          <a:hlinkClick xmlns:r="http://schemas.openxmlformats.org/officeDocument/2006/relationships" r:id="rId1"/>
        </xdr:cNvPr>
        <xdr:cNvSpPr/>
      </xdr:nvSpPr>
      <xdr:spPr bwMode="auto">
        <a:xfrm rot="10800000">
          <a:off x="6683375" y="178231"/>
          <a:ext cx="548229" cy="401206"/>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ctr"/>
          <a:r>
            <a:rPr lang="es-CO" sz="800" b="1"/>
            <a:t>Inicio</a:t>
          </a:r>
        </a:p>
      </xdr:txBody>
    </xdr:sp>
    <xdr:clientData/>
  </xdr:twoCellAnchor>
  <xdr:twoCellAnchor>
    <xdr:from>
      <xdr:col>15</xdr:col>
      <xdr:colOff>147205</xdr:colOff>
      <xdr:row>34</xdr:row>
      <xdr:rowOff>129886</xdr:rowOff>
    </xdr:from>
    <xdr:to>
      <xdr:col>15</xdr:col>
      <xdr:colOff>800347</xdr:colOff>
      <xdr:row>39</xdr:row>
      <xdr:rowOff>23193</xdr:rowOff>
    </xdr:to>
    <xdr:sp macro="" textlink="">
      <xdr:nvSpPr>
        <xdr:cNvPr id="5" name="Flecha a la derecha con bandas 4">
          <a:hlinkClick xmlns:r="http://schemas.openxmlformats.org/officeDocument/2006/relationships" r:id="rId2"/>
        </xdr:cNvPr>
        <xdr:cNvSpPr/>
      </xdr:nvSpPr>
      <xdr:spPr bwMode="auto">
        <a:xfrm>
          <a:off x="6786130" y="5435311"/>
          <a:ext cx="653142" cy="436232"/>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155864</xdr:colOff>
      <xdr:row>0</xdr:row>
      <xdr:rowOff>147204</xdr:rowOff>
    </xdr:from>
    <xdr:to>
      <xdr:col>22</xdr:col>
      <xdr:colOff>578536</xdr:colOff>
      <xdr:row>2</xdr:row>
      <xdr:rowOff>155863</xdr:rowOff>
    </xdr:to>
    <xdr:sp macro="" textlink="">
      <xdr:nvSpPr>
        <xdr:cNvPr id="2" name="Flecha a la derecha con bandas 1">
          <a:hlinkClick xmlns:r="http://schemas.openxmlformats.org/officeDocument/2006/relationships" r:id="rId1"/>
        </xdr:cNvPr>
        <xdr:cNvSpPr/>
      </xdr:nvSpPr>
      <xdr:spPr bwMode="auto">
        <a:xfrm rot="10800000">
          <a:off x="9595139" y="147204"/>
          <a:ext cx="422672" cy="332509"/>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xdr:from>
      <xdr:col>21</xdr:col>
      <xdr:colOff>389659</xdr:colOff>
      <xdr:row>75</xdr:row>
      <xdr:rowOff>17318</xdr:rowOff>
    </xdr:from>
    <xdr:to>
      <xdr:col>22</xdr:col>
      <xdr:colOff>453983</xdr:colOff>
      <xdr:row>79</xdr:row>
      <xdr:rowOff>43296</xdr:rowOff>
    </xdr:to>
    <xdr:sp macro="" textlink="">
      <xdr:nvSpPr>
        <xdr:cNvPr id="3" name="Flecha a la derecha con bandas 2">
          <a:hlinkClick xmlns:r="http://schemas.openxmlformats.org/officeDocument/2006/relationships" r:id="rId2"/>
        </xdr:cNvPr>
        <xdr:cNvSpPr/>
      </xdr:nvSpPr>
      <xdr:spPr bwMode="auto">
        <a:xfrm>
          <a:off x="9047884" y="12656993"/>
          <a:ext cx="845374" cy="587953"/>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197303</xdr:colOff>
      <xdr:row>175</xdr:row>
      <xdr:rowOff>186171</xdr:rowOff>
    </xdr:from>
    <xdr:to>
      <xdr:col>9</xdr:col>
      <xdr:colOff>973528</xdr:colOff>
      <xdr:row>178</xdr:row>
      <xdr:rowOff>27214</xdr:rowOff>
    </xdr:to>
    <xdr:sp macro="" textlink="">
      <xdr:nvSpPr>
        <xdr:cNvPr id="2" name="Flecha a la derecha con bandas 1">
          <a:hlinkClick xmlns:r="http://schemas.openxmlformats.org/officeDocument/2006/relationships" r:id="rId1"/>
        </xdr:cNvPr>
        <xdr:cNvSpPr/>
      </xdr:nvSpPr>
      <xdr:spPr bwMode="auto">
        <a:xfrm>
          <a:off x="7160078" y="31380546"/>
          <a:ext cx="776225" cy="517318"/>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twoCellAnchor>
    <xdr:from>
      <xdr:col>9</xdr:col>
      <xdr:colOff>1013112</xdr:colOff>
      <xdr:row>0</xdr:row>
      <xdr:rowOff>103909</xdr:rowOff>
    </xdr:from>
    <xdr:to>
      <xdr:col>11</xdr:col>
      <xdr:colOff>147204</xdr:colOff>
      <xdr:row>3</xdr:row>
      <xdr:rowOff>34636</xdr:rowOff>
    </xdr:to>
    <xdr:sp macro="" textlink="">
      <xdr:nvSpPr>
        <xdr:cNvPr id="3" name="Flecha a la derecha con bandas 2">
          <a:hlinkClick xmlns:r="http://schemas.openxmlformats.org/officeDocument/2006/relationships" r:id="rId2"/>
        </xdr:cNvPr>
        <xdr:cNvSpPr/>
      </xdr:nvSpPr>
      <xdr:spPr bwMode="auto">
        <a:xfrm rot="10800000">
          <a:off x="7975887" y="103909"/>
          <a:ext cx="429492"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19051</xdr:colOff>
      <xdr:row>0</xdr:row>
      <xdr:rowOff>85727</xdr:rowOff>
    </xdr:from>
    <xdr:to>
      <xdr:col>5</xdr:col>
      <xdr:colOff>228601</xdr:colOff>
      <xdr:row>2</xdr:row>
      <xdr:rowOff>114301</xdr:rowOff>
    </xdr:to>
    <xdr:pic>
      <xdr:nvPicPr>
        <xdr:cNvPr id="2" name="Imagen 1">
          <a:extLst>
            <a:ext uri="{FF2B5EF4-FFF2-40B4-BE49-F238E27FC236}">
              <a16:creationId xmlns:a16="http://schemas.microsoft.com/office/drawing/2014/main" id="{FE6CAD2A-F2DC-455C-A237-B9BCC758CE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85727"/>
          <a:ext cx="1200150" cy="4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231321</xdr:colOff>
      <xdr:row>1</xdr:row>
      <xdr:rowOff>156482</xdr:rowOff>
    </xdr:from>
    <xdr:to>
      <xdr:col>12</xdr:col>
      <xdr:colOff>932090</xdr:colOff>
      <xdr:row>8</xdr:row>
      <xdr:rowOff>1</xdr:rowOff>
    </xdr:to>
    <xdr:pic>
      <xdr:nvPicPr>
        <xdr:cNvPr id="2" name="Imagen 1" descr="La estafa del préstamo sin &lt;strong&gt;intereses&lt;/strong&gt; - Cosas de Dine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7964" y="319768"/>
          <a:ext cx="1666876" cy="1000126"/>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xdr:from>
      <xdr:col>13</xdr:col>
      <xdr:colOff>605517</xdr:colOff>
      <xdr:row>2</xdr:row>
      <xdr:rowOff>142876</xdr:rowOff>
    </xdr:from>
    <xdr:to>
      <xdr:col>13</xdr:col>
      <xdr:colOff>1039091</xdr:colOff>
      <xdr:row>5</xdr:row>
      <xdr:rowOff>53192</xdr:rowOff>
    </xdr:to>
    <xdr:sp macro="" textlink="">
      <xdr:nvSpPr>
        <xdr:cNvPr id="3" name="Flecha a la derecha con bandas 2">
          <a:hlinkClick xmlns:r="http://schemas.openxmlformats.org/officeDocument/2006/relationships" r:id="rId2"/>
        </xdr:cNvPr>
        <xdr:cNvSpPr/>
      </xdr:nvSpPr>
      <xdr:spPr bwMode="auto">
        <a:xfrm rot="10800000">
          <a:off x="8347981" y="469447"/>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372341</xdr:colOff>
      <xdr:row>0</xdr:row>
      <xdr:rowOff>69273</xdr:rowOff>
    </xdr:from>
    <xdr:to>
      <xdr:col>15</xdr:col>
      <xdr:colOff>805915</xdr:colOff>
      <xdr:row>3</xdr:row>
      <xdr:rowOff>112568</xdr:rowOff>
    </xdr:to>
    <xdr:sp macro="" textlink="">
      <xdr:nvSpPr>
        <xdr:cNvPr id="2" name="Flecha a la derecha con bandas 1">
          <a:hlinkClick xmlns:r="http://schemas.openxmlformats.org/officeDocument/2006/relationships" r:id="rId1"/>
        </xdr:cNvPr>
        <xdr:cNvSpPr/>
      </xdr:nvSpPr>
      <xdr:spPr bwMode="auto">
        <a:xfrm rot="10800000">
          <a:off x="7039841" y="69273"/>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447675</xdr:colOff>
      <xdr:row>0</xdr:row>
      <xdr:rowOff>114300</xdr:rowOff>
    </xdr:from>
    <xdr:to>
      <xdr:col>16</xdr:col>
      <xdr:colOff>233549</xdr:colOff>
      <xdr:row>3</xdr:row>
      <xdr:rowOff>140277</xdr:rowOff>
    </xdr:to>
    <xdr:sp macro="" textlink="">
      <xdr:nvSpPr>
        <xdr:cNvPr id="3" name="Flecha a la derecha con bandas 2">
          <a:hlinkClick xmlns:r="http://schemas.openxmlformats.org/officeDocument/2006/relationships" r:id="rId1"/>
        </xdr:cNvPr>
        <xdr:cNvSpPr/>
      </xdr:nvSpPr>
      <xdr:spPr bwMode="auto">
        <a:xfrm rot="10800000">
          <a:off x="8181975" y="114300"/>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638175</xdr:colOff>
      <xdr:row>0</xdr:row>
      <xdr:rowOff>95250</xdr:rowOff>
    </xdr:from>
    <xdr:to>
      <xdr:col>12</xdr:col>
      <xdr:colOff>424049</xdr:colOff>
      <xdr:row>3</xdr:row>
      <xdr:rowOff>140277</xdr:rowOff>
    </xdr:to>
    <xdr:sp macro="" textlink="">
      <xdr:nvSpPr>
        <xdr:cNvPr id="2" name="Flecha a la derecha con bandas 1">
          <a:hlinkClick xmlns:r="http://schemas.openxmlformats.org/officeDocument/2006/relationships" r:id="rId1"/>
        </xdr:cNvPr>
        <xdr:cNvSpPr/>
      </xdr:nvSpPr>
      <xdr:spPr bwMode="auto">
        <a:xfrm rot="10800000">
          <a:off x="6448425" y="95250"/>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180975</xdr:colOff>
      <xdr:row>0</xdr:row>
      <xdr:rowOff>104775</xdr:rowOff>
    </xdr:from>
    <xdr:to>
      <xdr:col>12</xdr:col>
      <xdr:colOff>614549</xdr:colOff>
      <xdr:row>3</xdr:row>
      <xdr:rowOff>130752</xdr:rowOff>
    </xdr:to>
    <xdr:sp macro="" textlink="">
      <xdr:nvSpPr>
        <xdr:cNvPr id="2" name="Flecha a la derecha con bandas 1">
          <a:hlinkClick xmlns:r="http://schemas.openxmlformats.org/officeDocument/2006/relationships" r:id="rId1"/>
        </xdr:cNvPr>
        <xdr:cNvSpPr/>
      </xdr:nvSpPr>
      <xdr:spPr bwMode="auto">
        <a:xfrm rot="10800000">
          <a:off x="6905625" y="104775"/>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590550</xdr:colOff>
      <xdr:row>0</xdr:row>
      <xdr:rowOff>85725</xdr:rowOff>
    </xdr:from>
    <xdr:to>
      <xdr:col>16</xdr:col>
      <xdr:colOff>376424</xdr:colOff>
      <xdr:row>3</xdr:row>
      <xdr:rowOff>130752</xdr:rowOff>
    </xdr:to>
    <xdr:sp macro="" textlink="">
      <xdr:nvSpPr>
        <xdr:cNvPr id="3" name="Flecha a la derecha con bandas 2">
          <a:hlinkClick xmlns:r="http://schemas.openxmlformats.org/officeDocument/2006/relationships" r:id="rId1"/>
        </xdr:cNvPr>
        <xdr:cNvSpPr/>
      </xdr:nvSpPr>
      <xdr:spPr bwMode="auto">
        <a:xfrm rot="10800000">
          <a:off x="9191625" y="85725"/>
          <a:ext cx="433574" cy="4069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199159</xdr:colOff>
      <xdr:row>3</xdr:row>
      <xdr:rowOff>77931</xdr:rowOff>
    </xdr:from>
    <xdr:to>
      <xdr:col>2</xdr:col>
      <xdr:colOff>635577</xdr:colOff>
      <xdr:row>9</xdr:row>
      <xdr:rowOff>86591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526" r="8115"/>
        <a:stretch/>
      </xdr:blipFill>
      <xdr:spPr>
        <a:xfrm>
          <a:off x="1246909" y="571499"/>
          <a:ext cx="1085850" cy="1030433"/>
        </a:xfrm>
        <a:prstGeom prst="roundRect">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editAs="oneCell">
    <xdr:from>
      <xdr:col>12</xdr:col>
      <xdr:colOff>69274</xdr:colOff>
      <xdr:row>3</xdr:row>
      <xdr:rowOff>125473</xdr:rowOff>
    </xdr:from>
    <xdr:to>
      <xdr:col>14</xdr:col>
      <xdr:colOff>372341</xdr:colOff>
      <xdr:row>10</xdr:row>
      <xdr:rowOff>43295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8183" y="619041"/>
          <a:ext cx="1827067" cy="1104118"/>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57149</xdr:colOff>
      <xdr:row>0</xdr:row>
      <xdr:rowOff>39689</xdr:rowOff>
    </xdr:from>
    <xdr:to>
      <xdr:col>8</xdr:col>
      <xdr:colOff>15875</xdr:colOff>
      <xdr:row>4</xdr:row>
      <xdr:rowOff>127000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6587" y="39689"/>
          <a:ext cx="3530601" cy="1031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1241423</xdr:colOff>
      <xdr:row>0</xdr:row>
      <xdr:rowOff>87312</xdr:rowOff>
    </xdr:from>
    <xdr:to>
      <xdr:col>3</xdr:col>
      <xdr:colOff>1762124</xdr:colOff>
      <xdr:row>2</xdr:row>
      <xdr:rowOff>111124</xdr:rowOff>
    </xdr:to>
    <xdr:sp macro="" textlink="">
      <xdr:nvSpPr>
        <xdr:cNvPr id="4" name="Flecha a la derecha con bandas 3">
          <a:hlinkClick xmlns:r="http://schemas.openxmlformats.org/officeDocument/2006/relationships" r:id="rId2"/>
        </xdr:cNvPr>
        <xdr:cNvSpPr/>
      </xdr:nvSpPr>
      <xdr:spPr bwMode="auto">
        <a:xfrm rot="10800000">
          <a:off x="7885111" y="87312"/>
          <a:ext cx="520701" cy="436562"/>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xdr:from>
      <xdr:col>3</xdr:col>
      <xdr:colOff>452439</xdr:colOff>
      <xdr:row>4</xdr:row>
      <xdr:rowOff>23811</xdr:rowOff>
    </xdr:from>
    <xdr:to>
      <xdr:col>3</xdr:col>
      <xdr:colOff>1539877</xdr:colOff>
      <xdr:row>4</xdr:row>
      <xdr:rowOff>238124</xdr:rowOff>
    </xdr:to>
    <xdr:sp macro="" textlink="">
      <xdr:nvSpPr>
        <xdr:cNvPr id="3" name="Flecha a la derecha con bandas 2"/>
        <xdr:cNvSpPr/>
      </xdr:nvSpPr>
      <xdr:spPr bwMode="auto">
        <a:xfrm rot="16200000">
          <a:off x="7532689" y="531812"/>
          <a:ext cx="214313" cy="1087438"/>
        </a:xfrm>
        <a:prstGeom prst="stripedRightArrow">
          <a:avLst/>
        </a:prstGeom>
        <a:ln>
          <a:headEnd type="none" w="med" len="med"/>
          <a:tailEnd type="none" w="med" len="med"/>
        </a:ln>
      </xdr:spPr>
      <xdr:style>
        <a:lnRef idx="1">
          <a:schemeClr val="accent5"/>
        </a:lnRef>
        <a:fillRef idx="3">
          <a:schemeClr val="accent5"/>
        </a:fillRef>
        <a:effectRef idx="2">
          <a:schemeClr val="accent5"/>
        </a:effectRef>
        <a:fontRef idx="minor">
          <a:schemeClr val="lt1"/>
        </a:fontRef>
      </xdr:style>
      <xdr:txBody>
        <a:bodyPr vertOverflow="clip" horzOverflow="clip" wrap="square" lIns="18288" tIns="0" rIns="0" bIns="0" rtlCol="0" anchor="t" upright="1"/>
        <a:lstStyle/>
        <a:p>
          <a:pPr algn="ctr"/>
          <a:r>
            <a:rPr lang="es-CO" sz="900" b="1"/>
            <a:t>Consulta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65485</xdr:colOff>
      <xdr:row>3</xdr:row>
      <xdr:rowOff>17860</xdr:rowOff>
    </xdr:from>
    <xdr:to>
      <xdr:col>9</xdr:col>
      <xdr:colOff>15875</xdr:colOff>
      <xdr:row>14</xdr:row>
      <xdr:rowOff>154781</xdr:rowOff>
    </xdr:to>
    <xdr:pic>
      <xdr:nvPicPr>
        <xdr:cNvPr id="3" name="Imagen 2" descr="ANEP pide a Hacienda publicar nombres de empresas a las ..."/>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8719" y="511969"/>
          <a:ext cx="1379140" cy="2286000"/>
        </a:xfrm>
        <a:prstGeom prst="rect">
          <a:avLst/>
        </a:prstGeom>
      </xdr:spPr>
    </xdr:pic>
    <xdr:clientData/>
  </xdr:twoCellAnchor>
  <xdr:twoCellAnchor editAs="oneCell">
    <xdr:from>
      <xdr:col>2</xdr:col>
      <xdr:colOff>779860</xdr:colOff>
      <xdr:row>30</xdr:row>
      <xdr:rowOff>23813</xdr:rowOff>
    </xdr:from>
    <xdr:to>
      <xdr:col>6</xdr:col>
      <xdr:colOff>756047</xdr:colOff>
      <xdr:row>31</xdr:row>
      <xdr:rowOff>7937</xdr:rowOff>
    </xdr:to>
    <xdr:pic>
      <xdr:nvPicPr>
        <xdr:cNvPr id="4" name="Imagen 3" descr="&lt;strong&gt;Personas Juridicas&lt;/strong&gt; - Cooperativa Señor de los Temblores"/>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0719" y="5679282"/>
          <a:ext cx="2976562" cy="758030"/>
        </a:xfrm>
        <a:prstGeom prst="rect">
          <a:avLst/>
        </a:prstGeom>
      </xdr:spPr>
    </xdr:pic>
    <xdr:clientData/>
  </xdr:twoCellAnchor>
  <xdr:twoCellAnchor editAs="oneCell">
    <xdr:from>
      <xdr:col>7</xdr:col>
      <xdr:colOff>77391</xdr:colOff>
      <xdr:row>35</xdr:row>
      <xdr:rowOff>5953</xdr:rowOff>
    </xdr:from>
    <xdr:to>
      <xdr:col>9</xdr:col>
      <xdr:colOff>196453</xdr:colOff>
      <xdr:row>51</xdr:row>
      <xdr:rowOff>11907</xdr:rowOff>
    </xdr:to>
    <xdr:pic>
      <xdr:nvPicPr>
        <xdr:cNvPr id="5" name="Imagen 4" descr="DERECHO CIVIL I- &lt;strong&gt;PERSONAS&lt;/strong&gt;: PERSONA JURIDICA Y PERSONA ..."/>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00625" y="7358062"/>
          <a:ext cx="1547812" cy="2577704"/>
        </a:xfrm>
        <a:prstGeom prst="rect">
          <a:avLst/>
        </a:prstGeom>
      </xdr:spPr>
    </xdr:pic>
    <xdr:clientData/>
  </xdr:twoCellAnchor>
  <xdr:twoCellAnchor>
    <xdr:from>
      <xdr:col>8</xdr:col>
      <xdr:colOff>309563</xdr:colOff>
      <xdr:row>0</xdr:row>
      <xdr:rowOff>375047</xdr:rowOff>
    </xdr:from>
    <xdr:to>
      <xdr:col>9</xdr:col>
      <xdr:colOff>17860</xdr:colOff>
      <xdr:row>0</xdr:row>
      <xdr:rowOff>708421</xdr:rowOff>
    </xdr:to>
    <xdr:sp macro="" textlink="">
      <xdr:nvSpPr>
        <xdr:cNvPr id="6" name="Flecha a la derecha con bandas 5">
          <a:hlinkClick xmlns:r="http://schemas.openxmlformats.org/officeDocument/2006/relationships" r:id="rId4"/>
        </xdr:cNvPr>
        <xdr:cNvSpPr/>
      </xdr:nvSpPr>
      <xdr:spPr bwMode="auto">
        <a:xfrm rot="10800000">
          <a:off x="5911454" y="375047"/>
          <a:ext cx="422672" cy="333374"/>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editAs="oneCell">
    <xdr:from>
      <xdr:col>5</xdr:col>
      <xdr:colOff>95250</xdr:colOff>
      <xdr:row>18</xdr:row>
      <xdr:rowOff>35718</xdr:rowOff>
    </xdr:from>
    <xdr:to>
      <xdr:col>9</xdr:col>
      <xdr:colOff>214312</xdr:colOff>
      <xdr:row>29</xdr:row>
      <xdr:rowOff>125015</xdr:rowOff>
    </xdr:to>
    <xdr:pic>
      <xdr:nvPicPr>
        <xdr:cNvPr id="8" name="Imagen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42109" y="3208734"/>
          <a:ext cx="3024187" cy="2411015"/>
        </a:xfrm>
        <a:prstGeom prst="rect">
          <a:avLst/>
        </a:prstGeom>
      </xdr:spPr>
    </xdr:pic>
    <xdr:clientData/>
  </xdr:twoCellAnchor>
  <xdr:twoCellAnchor editAs="oneCell">
    <xdr:from>
      <xdr:col>10</xdr:col>
      <xdr:colOff>119063</xdr:colOff>
      <xdr:row>1</xdr:row>
      <xdr:rowOff>244077</xdr:rowOff>
    </xdr:from>
    <xdr:to>
      <xdr:col>15</xdr:col>
      <xdr:colOff>702469</xdr:colOff>
      <xdr:row>31</xdr:row>
      <xdr:rowOff>89297</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09172" y="404811"/>
          <a:ext cx="4393406" cy="6113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160565</xdr:colOff>
      <xdr:row>11</xdr:row>
      <xdr:rowOff>35218</xdr:rowOff>
    </xdr:from>
    <xdr:to>
      <xdr:col>13</xdr:col>
      <xdr:colOff>274864</xdr:colOff>
      <xdr:row>15</xdr:row>
      <xdr:rowOff>108856</xdr:rowOff>
    </xdr:to>
    <xdr:pic>
      <xdr:nvPicPr>
        <xdr:cNvPr id="3216" name="Picture 8" descr="OCT nueva">
          <a:extLst>
            <a:ext uri="{FF2B5EF4-FFF2-40B4-BE49-F238E27FC236}">
              <a16:creationId xmlns:a16="http://schemas.microsoft.com/office/drawing/2014/main" id="{00000000-0008-0000-0200-000090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814333" y="1851772"/>
          <a:ext cx="808263" cy="753995"/>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xdr:from>
      <xdr:col>11</xdr:col>
      <xdr:colOff>102053</xdr:colOff>
      <xdr:row>0</xdr:row>
      <xdr:rowOff>88446</xdr:rowOff>
    </xdr:from>
    <xdr:to>
      <xdr:col>11</xdr:col>
      <xdr:colOff>524725</xdr:colOff>
      <xdr:row>1</xdr:row>
      <xdr:rowOff>153079</xdr:rowOff>
    </xdr:to>
    <xdr:sp macro="" textlink="">
      <xdr:nvSpPr>
        <xdr:cNvPr id="4" name="Flecha a la derecha con bandas 3">
          <a:hlinkClick xmlns:r="http://schemas.openxmlformats.org/officeDocument/2006/relationships" r:id="rId2"/>
        </xdr:cNvPr>
        <xdr:cNvSpPr/>
      </xdr:nvSpPr>
      <xdr:spPr bwMode="auto">
        <a:xfrm rot="10800000">
          <a:off x="5755821" y="88446"/>
          <a:ext cx="422672" cy="26193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xdr:from>
      <xdr:col>13</xdr:col>
      <xdr:colOff>40823</xdr:colOff>
      <xdr:row>48</xdr:row>
      <xdr:rowOff>136074</xdr:rowOff>
    </xdr:from>
    <xdr:to>
      <xdr:col>15</xdr:col>
      <xdr:colOff>1</xdr:colOff>
      <xdr:row>51</xdr:row>
      <xdr:rowOff>85047</xdr:rowOff>
    </xdr:to>
    <xdr:sp macro="" textlink="">
      <xdr:nvSpPr>
        <xdr:cNvPr id="5" name="Flecha a la derecha con bandas 4">
          <a:hlinkClick xmlns:r="http://schemas.openxmlformats.org/officeDocument/2006/relationships" r:id="rId3"/>
        </xdr:cNvPr>
        <xdr:cNvSpPr/>
      </xdr:nvSpPr>
      <xdr:spPr bwMode="auto">
        <a:xfrm>
          <a:off x="6388555" y="8912681"/>
          <a:ext cx="653142" cy="438830"/>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445941</xdr:colOff>
      <xdr:row>0</xdr:row>
      <xdr:rowOff>76197</xdr:rowOff>
    </xdr:from>
    <xdr:to>
      <xdr:col>19</xdr:col>
      <xdr:colOff>990598</xdr:colOff>
      <xdr:row>2</xdr:row>
      <xdr:rowOff>161924</xdr:rowOff>
    </xdr:to>
    <xdr:sp macro="" textlink="">
      <xdr:nvSpPr>
        <xdr:cNvPr id="2" name="Flecha a la derecha con bandas 1">
          <a:hlinkClick xmlns:r="http://schemas.openxmlformats.org/officeDocument/2006/relationships" r:id="rId1"/>
        </xdr:cNvPr>
        <xdr:cNvSpPr/>
      </xdr:nvSpPr>
      <xdr:spPr bwMode="auto">
        <a:xfrm rot="10800000">
          <a:off x="10666266" y="76197"/>
          <a:ext cx="544657" cy="409577"/>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Inicio</a:t>
          </a:r>
        </a:p>
      </xdr:txBody>
    </xdr:sp>
    <xdr:clientData/>
  </xdr:twoCellAnchor>
  <xdr:twoCellAnchor>
    <xdr:from>
      <xdr:col>19</xdr:col>
      <xdr:colOff>295275</xdr:colOff>
      <xdr:row>34</xdr:row>
      <xdr:rowOff>200025</xdr:rowOff>
    </xdr:from>
    <xdr:to>
      <xdr:col>20</xdr:col>
      <xdr:colOff>5442</xdr:colOff>
      <xdr:row>35</xdr:row>
      <xdr:rowOff>381000</xdr:rowOff>
    </xdr:to>
    <xdr:sp macro="" textlink="">
      <xdr:nvSpPr>
        <xdr:cNvPr id="3" name="Flecha a la derecha con bandas 2">
          <a:hlinkClick xmlns:r="http://schemas.openxmlformats.org/officeDocument/2006/relationships" r:id="rId2"/>
        </xdr:cNvPr>
        <xdr:cNvSpPr/>
      </xdr:nvSpPr>
      <xdr:spPr bwMode="auto">
        <a:xfrm>
          <a:off x="10515600" y="6324600"/>
          <a:ext cx="824592" cy="390525"/>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337705</xdr:colOff>
      <xdr:row>0</xdr:row>
      <xdr:rowOff>138543</xdr:rowOff>
    </xdr:from>
    <xdr:to>
      <xdr:col>18</xdr:col>
      <xdr:colOff>760377</xdr:colOff>
      <xdr:row>2</xdr:row>
      <xdr:rowOff>147204</xdr:rowOff>
    </xdr:to>
    <xdr:sp macro="" textlink="">
      <xdr:nvSpPr>
        <xdr:cNvPr id="2" name="Flecha a la derecha con bandas 1">
          <a:hlinkClick xmlns:r="http://schemas.openxmlformats.org/officeDocument/2006/relationships" r:id="rId1"/>
        </xdr:cNvPr>
        <xdr:cNvSpPr/>
      </xdr:nvSpPr>
      <xdr:spPr bwMode="auto">
        <a:xfrm rot="10800000">
          <a:off x="9110230" y="138543"/>
          <a:ext cx="422672" cy="389661"/>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ctr"/>
          <a:r>
            <a:rPr lang="es-CO" sz="800" b="1"/>
            <a:t>Inicio</a:t>
          </a:r>
        </a:p>
      </xdr:txBody>
    </xdr:sp>
    <xdr:clientData/>
  </xdr:twoCellAnchor>
  <xdr:twoCellAnchor>
    <xdr:from>
      <xdr:col>18</xdr:col>
      <xdr:colOff>190500</xdr:colOff>
      <xdr:row>48</xdr:row>
      <xdr:rowOff>138545</xdr:rowOff>
    </xdr:from>
    <xdr:to>
      <xdr:col>18</xdr:col>
      <xdr:colOff>843642</xdr:colOff>
      <xdr:row>52</xdr:row>
      <xdr:rowOff>109784</xdr:rowOff>
    </xdr:to>
    <xdr:sp macro="" textlink="">
      <xdr:nvSpPr>
        <xdr:cNvPr id="3" name="Flecha a la derecha con bandas 2">
          <a:hlinkClick xmlns:r="http://schemas.openxmlformats.org/officeDocument/2006/relationships" r:id="rId2"/>
        </xdr:cNvPr>
        <xdr:cNvSpPr/>
      </xdr:nvSpPr>
      <xdr:spPr bwMode="auto">
        <a:xfrm>
          <a:off x="8963025" y="11739995"/>
          <a:ext cx="653142" cy="428439"/>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381000</xdr:colOff>
      <xdr:row>0</xdr:row>
      <xdr:rowOff>86589</xdr:rowOff>
    </xdr:from>
    <xdr:to>
      <xdr:col>13</xdr:col>
      <xdr:colOff>803672</xdr:colOff>
      <xdr:row>2</xdr:row>
      <xdr:rowOff>60612</xdr:rowOff>
    </xdr:to>
    <xdr:sp macro="" textlink="">
      <xdr:nvSpPr>
        <xdr:cNvPr id="2" name="Flecha a la derecha con bandas 1">
          <a:hlinkClick xmlns:r="http://schemas.openxmlformats.org/officeDocument/2006/relationships" r:id="rId1"/>
        </xdr:cNvPr>
        <xdr:cNvSpPr/>
      </xdr:nvSpPr>
      <xdr:spPr bwMode="auto">
        <a:xfrm rot="10800000">
          <a:off x="6829425" y="86589"/>
          <a:ext cx="422672" cy="307398"/>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xdr:from>
      <xdr:col>15</xdr:col>
      <xdr:colOff>190500</xdr:colOff>
      <xdr:row>61</xdr:row>
      <xdr:rowOff>2</xdr:rowOff>
    </xdr:from>
    <xdr:to>
      <xdr:col>15</xdr:col>
      <xdr:colOff>843642</xdr:colOff>
      <xdr:row>63</xdr:row>
      <xdr:rowOff>104776</xdr:rowOff>
    </xdr:to>
    <xdr:sp macro="" textlink="">
      <xdr:nvSpPr>
        <xdr:cNvPr id="3" name="Flecha a la derecha con bandas 2">
          <a:hlinkClick xmlns:r="http://schemas.openxmlformats.org/officeDocument/2006/relationships" r:id="rId2"/>
        </xdr:cNvPr>
        <xdr:cNvSpPr/>
      </xdr:nvSpPr>
      <xdr:spPr bwMode="auto">
        <a:xfrm>
          <a:off x="7715250" y="11191877"/>
          <a:ext cx="653142" cy="428624"/>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519545</xdr:colOff>
      <xdr:row>0</xdr:row>
      <xdr:rowOff>95248</xdr:rowOff>
    </xdr:from>
    <xdr:to>
      <xdr:col>9</xdr:col>
      <xdr:colOff>942217</xdr:colOff>
      <xdr:row>2</xdr:row>
      <xdr:rowOff>86589</xdr:rowOff>
    </xdr:to>
    <xdr:sp macro="" textlink="">
      <xdr:nvSpPr>
        <xdr:cNvPr id="4" name="Flecha a la derecha con bandas 3">
          <a:hlinkClick xmlns:r="http://schemas.openxmlformats.org/officeDocument/2006/relationships" r:id="rId1"/>
        </xdr:cNvPr>
        <xdr:cNvSpPr/>
      </xdr:nvSpPr>
      <xdr:spPr bwMode="auto">
        <a:xfrm rot="10800000">
          <a:off x="4815320" y="95248"/>
          <a:ext cx="422672" cy="324716"/>
        </a:xfrm>
        <a:prstGeom prst="stripedRightArrow">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t" upright="1"/>
        <a:lstStyle/>
        <a:p>
          <a:pPr algn="l"/>
          <a:r>
            <a:rPr lang="es-CO" sz="800" b="1"/>
            <a:t>Inicio</a:t>
          </a:r>
        </a:p>
      </xdr:txBody>
    </xdr:sp>
    <xdr:clientData/>
  </xdr:twoCellAnchor>
  <xdr:twoCellAnchor>
    <xdr:from>
      <xdr:col>11</xdr:col>
      <xdr:colOff>329046</xdr:colOff>
      <xdr:row>44</xdr:row>
      <xdr:rowOff>37420</xdr:rowOff>
    </xdr:from>
    <xdr:to>
      <xdr:col>12</xdr:col>
      <xdr:colOff>3710</xdr:colOff>
      <xdr:row>45</xdr:row>
      <xdr:rowOff>233795</xdr:rowOff>
    </xdr:to>
    <xdr:sp macro="" textlink="">
      <xdr:nvSpPr>
        <xdr:cNvPr id="5" name="Flecha a la derecha con bandas 4">
          <a:hlinkClick xmlns:r="http://schemas.openxmlformats.org/officeDocument/2006/relationships" r:id="rId2"/>
        </xdr:cNvPr>
        <xdr:cNvSpPr/>
      </xdr:nvSpPr>
      <xdr:spPr bwMode="auto">
        <a:xfrm>
          <a:off x="5720196" y="6723970"/>
          <a:ext cx="655739" cy="405925"/>
        </a:xfrm>
        <a:prstGeom prst="stripedRightArrow">
          <a:avLst>
            <a:gd name="adj1" fmla="val 50000"/>
            <a:gd name="adj2" fmla="val 68182"/>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lang="es-CO" sz="800" b="1"/>
            <a:t>Siguiente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Declaraciones%20Renta%202020/FOR%20210%20DR2020-(Version%202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UU"/>
      <sheetName val="Presentación"/>
      <sheetName val="Vencimientos"/>
      <sheetName val="Datos"/>
      <sheetName val="Rentas"/>
      <sheetName val="Rtas Especiales"/>
      <sheetName val="Nómina"/>
      <sheetName val="Patrimonio"/>
      <sheetName val="Anexo CONTADOR"/>
      <sheetName val="DR 210 Borrador"/>
      <sheetName val="Estadistica patrimonial"/>
    </sheetNames>
    <sheetDataSet>
      <sheetData sheetId="0" refreshError="1"/>
      <sheetData sheetId="1" refreshError="1"/>
      <sheetData sheetId="2" refreshError="1"/>
      <sheetData sheetId="3" refreshError="1"/>
      <sheetData sheetId="4">
        <row r="169">
          <cell r="B169" t="str">
            <v>A</v>
          </cell>
        </row>
        <row r="170">
          <cell r="B170" t="str">
            <v>B</v>
          </cell>
        </row>
        <row r="171">
          <cell r="B171" t="str">
            <v>C</v>
          </cell>
        </row>
        <row r="172">
          <cell r="B172" t="str">
            <v>D</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octprofempresas.wixsite.com/octpei"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
  <sheetViews>
    <sheetView showGridLines="0" tabSelected="1" topLeftCell="B1" zoomScaleNormal="100" workbookViewId="0">
      <selection activeCell="Q26" sqref="Q26"/>
    </sheetView>
  </sheetViews>
  <sheetFormatPr baseColWidth="10" defaultRowHeight="12.75" x14ac:dyDescent="0.2"/>
  <cols>
    <col min="1" max="1" width="15.7109375" customWidth="1"/>
    <col min="15" max="15" width="13.85546875" customWidth="1"/>
  </cols>
  <sheetData/>
  <sheetProtection algorithmName="SHA-512" hashValue="3Gxrcz65ATPvOPqsjqCVzKWeumWB51/8nDq+AwMWx0TSTVOH+ihkpccP1DZ6PDMyvC5RGgWsKW4F0qF7kPDj+g==" saltValue="1BC5r2hyhK+tcw3rY/63D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6"/>
  <sheetViews>
    <sheetView showGridLines="0" zoomScale="120" zoomScaleNormal="120" workbookViewId="0">
      <selection activeCell="B13" sqref="B13:D13"/>
    </sheetView>
  </sheetViews>
  <sheetFormatPr baseColWidth="10" defaultRowHeight="12.75" x14ac:dyDescent="0.2"/>
  <cols>
    <col min="1" max="1" width="2.7109375" customWidth="1"/>
    <col min="2" max="2" width="12.7109375" customWidth="1"/>
    <col min="3" max="3" width="2.7109375" customWidth="1"/>
    <col min="4" max="4" width="12.7109375" customWidth="1"/>
    <col min="5" max="5" width="0.85546875" customWidth="1"/>
    <col min="6" max="6" width="12.7109375" customWidth="1"/>
    <col min="7" max="7" width="0.85546875" customWidth="1"/>
    <col min="8" max="8" width="12.7109375" customWidth="1"/>
    <col min="9" max="9" width="0.85546875" customWidth="1"/>
    <col min="10" max="10" width="12.7109375" customWidth="1"/>
    <col min="11" max="11" width="0.85546875" customWidth="1"/>
    <col min="12" max="12" width="12.7109375" customWidth="1"/>
    <col min="13" max="13" width="0.85546875" customWidth="1"/>
    <col min="14" max="14" width="12.7109375" customWidth="1"/>
    <col min="15" max="15" width="0.85546875" customWidth="1"/>
    <col min="16" max="16" width="12.7109375" customWidth="1"/>
    <col min="17" max="17" width="0.85546875" customWidth="1"/>
    <col min="18" max="18" width="14.7109375" customWidth="1"/>
    <col min="19" max="20" width="1.7109375" customWidth="1"/>
  </cols>
  <sheetData>
    <row r="1" spans="1:20" x14ac:dyDescent="0.2">
      <c r="A1" s="38"/>
      <c r="B1" s="40"/>
      <c r="C1" s="40"/>
      <c r="D1" s="40"/>
      <c r="E1" s="40"/>
      <c r="F1" s="38"/>
      <c r="G1" s="38"/>
      <c r="H1" s="38"/>
      <c r="I1" s="38"/>
      <c r="J1" s="38"/>
      <c r="K1" s="38"/>
      <c r="L1" s="38"/>
      <c r="M1" s="38"/>
      <c r="N1" s="38"/>
      <c r="O1" s="38"/>
      <c r="P1" s="38"/>
      <c r="Q1" s="38"/>
      <c r="R1" s="38"/>
      <c r="S1" s="38"/>
      <c r="T1" s="37"/>
    </row>
    <row r="2" spans="1:20" x14ac:dyDescent="0.2">
      <c r="A2" s="38"/>
      <c r="B2" s="221" t="str">
        <f>+'Datos Generales'!D13</f>
        <v xml:space="preserve">  </v>
      </c>
      <c r="C2" s="58"/>
      <c r="D2" s="233" t="str">
        <f>+'Datos Generales'!D14</f>
        <v xml:space="preserve"> </v>
      </c>
      <c r="E2" s="58"/>
      <c r="F2" s="221" t="str">
        <f>+'Datos Generales'!D15</f>
        <v xml:space="preserve"> </v>
      </c>
      <c r="G2" s="58"/>
      <c r="H2" s="221" t="str">
        <f>+'Datos Generales'!D16</f>
        <v xml:space="preserve"> </v>
      </c>
      <c r="I2" s="58"/>
      <c r="J2" s="58"/>
      <c r="K2" s="58"/>
      <c r="L2" s="58"/>
      <c r="M2" s="58"/>
      <c r="N2" s="58"/>
      <c r="O2" s="58"/>
      <c r="P2" s="58"/>
      <c r="Q2" s="58"/>
      <c r="R2" s="220" t="s">
        <v>166</v>
      </c>
      <c r="S2" s="35"/>
      <c r="T2" s="37"/>
    </row>
    <row r="3" spans="1:20" ht="7.5" customHeight="1" x14ac:dyDescent="0.2">
      <c r="A3" s="38"/>
      <c r="B3" s="58"/>
      <c r="C3" s="58"/>
      <c r="D3" s="58"/>
      <c r="E3" s="58"/>
      <c r="F3" s="58"/>
      <c r="G3" s="58"/>
      <c r="H3" s="58"/>
      <c r="I3" s="58"/>
      <c r="J3" s="58"/>
      <c r="K3" s="58"/>
      <c r="L3" s="58"/>
      <c r="M3" s="58"/>
      <c r="N3" s="58"/>
      <c r="O3" s="58"/>
      <c r="P3" s="58"/>
      <c r="Q3" s="58"/>
      <c r="R3" s="58"/>
      <c r="S3" s="35"/>
      <c r="T3" s="37"/>
    </row>
    <row r="4" spans="1:20" x14ac:dyDescent="0.2">
      <c r="A4" s="40"/>
      <c r="B4" s="221">
        <f>+'Datos Generales'!D17</f>
        <v>0</v>
      </c>
      <c r="C4" s="221"/>
      <c r="D4" s="221"/>
      <c r="E4" s="221"/>
      <c r="F4" s="221"/>
      <c r="G4" s="221"/>
      <c r="H4" s="221"/>
      <c r="I4" s="58"/>
      <c r="J4" s="58"/>
      <c r="K4" s="58"/>
      <c r="L4" s="58"/>
      <c r="M4" s="58"/>
      <c r="N4" s="58"/>
      <c r="O4" s="58"/>
      <c r="P4" s="58"/>
      <c r="Q4" s="58"/>
      <c r="R4" s="220" t="s">
        <v>17</v>
      </c>
      <c r="S4" s="35"/>
      <c r="T4" s="37"/>
    </row>
    <row r="5" spans="1:20" ht="7.5" customHeight="1" x14ac:dyDescent="0.2">
      <c r="A5" s="38"/>
      <c r="B5" s="58"/>
      <c r="C5" s="58"/>
      <c r="D5" s="58"/>
      <c r="E5" s="58"/>
      <c r="F5" s="58"/>
      <c r="G5" s="58"/>
      <c r="H5" s="58"/>
      <c r="I5" s="58"/>
      <c r="J5" s="58"/>
      <c r="K5" s="58"/>
      <c r="L5" s="58"/>
      <c r="M5" s="58"/>
      <c r="N5" s="58"/>
      <c r="O5" s="58"/>
      <c r="P5" s="58"/>
      <c r="Q5" s="58"/>
      <c r="R5" s="58"/>
      <c r="S5" s="35"/>
      <c r="T5" s="37"/>
    </row>
    <row r="6" spans="1:20" x14ac:dyDescent="0.2">
      <c r="A6" s="38"/>
      <c r="B6" s="221" t="str">
        <f>+'Datos Generales'!D12</f>
        <v xml:space="preserve"> </v>
      </c>
      <c r="C6" s="221">
        <f>+'Datos Generales'!J12</f>
        <v>0</v>
      </c>
      <c r="D6" s="58"/>
      <c r="E6" s="58"/>
      <c r="F6" s="58"/>
      <c r="G6" s="58"/>
      <c r="H6" s="58"/>
      <c r="I6" s="58"/>
      <c r="J6" s="58"/>
      <c r="K6" s="58"/>
      <c r="L6" s="58"/>
      <c r="M6" s="58"/>
      <c r="N6" s="58"/>
      <c r="O6" s="58"/>
      <c r="P6" s="58"/>
      <c r="Q6" s="58"/>
      <c r="R6" s="220">
        <f>+'Datos Generales'!D11</f>
        <v>2025</v>
      </c>
      <c r="S6" s="35"/>
      <c r="T6" s="37"/>
    </row>
    <row r="7" spans="1:20" ht="7.5" customHeight="1" x14ac:dyDescent="0.2">
      <c r="A7" s="38"/>
      <c r="B7" s="58"/>
      <c r="C7" s="58"/>
      <c r="D7" s="58"/>
      <c r="E7" s="58"/>
      <c r="F7" s="58"/>
      <c r="G7" s="58"/>
      <c r="H7" s="58"/>
      <c r="I7" s="58"/>
      <c r="J7" s="58"/>
      <c r="K7" s="58"/>
      <c r="L7" s="58"/>
      <c r="M7" s="58"/>
      <c r="N7" s="58"/>
      <c r="O7" s="58"/>
      <c r="P7" s="58"/>
      <c r="Q7" s="58"/>
      <c r="R7" s="58"/>
      <c r="S7" s="35"/>
      <c r="T7" s="37"/>
    </row>
    <row r="8" spans="1:20" ht="15.75" x14ac:dyDescent="0.25">
      <c r="A8" s="40"/>
      <c r="B8" s="818" t="s">
        <v>157</v>
      </c>
      <c r="C8" s="818"/>
      <c r="D8" s="818"/>
      <c r="E8" s="818"/>
      <c r="F8" s="818"/>
      <c r="G8" s="818"/>
      <c r="H8" s="818"/>
      <c r="I8" s="818"/>
      <c r="J8" s="818"/>
      <c r="K8" s="58"/>
      <c r="L8" s="58"/>
      <c r="M8" s="58"/>
      <c r="N8" s="58"/>
      <c r="O8" s="58"/>
      <c r="P8" s="58"/>
      <c r="Q8" s="58"/>
      <c r="R8" s="58"/>
      <c r="S8" s="35"/>
      <c r="T8" s="37"/>
    </row>
    <row r="9" spans="1:20" ht="7.5" customHeight="1" x14ac:dyDescent="0.2">
      <c r="A9" s="38"/>
      <c r="B9" s="47"/>
      <c r="C9" s="47"/>
      <c r="D9" s="47"/>
      <c r="E9" s="47"/>
      <c r="F9" s="47"/>
      <c r="G9" s="47"/>
      <c r="H9" s="47"/>
      <c r="I9" s="47"/>
      <c r="J9" s="47"/>
      <c r="K9" s="47"/>
      <c r="L9" s="47"/>
      <c r="M9" s="47"/>
      <c r="N9" s="47"/>
      <c r="O9" s="47"/>
      <c r="P9" s="47"/>
      <c r="Q9" s="47"/>
      <c r="R9" s="47"/>
      <c r="S9" s="35"/>
      <c r="T9" s="37"/>
    </row>
    <row r="10" spans="1:20" ht="40.5" x14ac:dyDescent="0.2">
      <c r="A10" s="40"/>
      <c r="B10" s="769" t="s">
        <v>70</v>
      </c>
      <c r="C10" s="770"/>
      <c r="D10" s="771"/>
      <c r="E10" s="58"/>
      <c r="F10" s="142" t="s">
        <v>48</v>
      </c>
      <c r="G10" s="47"/>
      <c r="H10" s="142" t="s">
        <v>307</v>
      </c>
      <c r="I10" s="47"/>
      <c r="J10" s="142" t="s">
        <v>308</v>
      </c>
      <c r="K10" s="58"/>
      <c r="L10" s="142" t="s">
        <v>309</v>
      </c>
      <c r="M10" s="58"/>
      <c r="N10" s="142" t="s">
        <v>334</v>
      </c>
      <c r="O10" s="58"/>
      <c r="P10" s="142" t="s">
        <v>306</v>
      </c>
      <c r="Q10" s="58"/>
      <c r="R10" s="142" t="s">
        <v>116</v>
      </c>
      <c r="S10" s="139"/>
      <c r="T10" s="37"/>
    </row>
    <row r="11" spans="1:20" ht="7.5" customHeight="1" x14ac:dyDescent="0.25">
      <c r="A11" s="557"/>
      <c r="B11" s="58"/>
      <c r="C11" s="47"/>
      <c r="D11" s="47"/>
      <c r="E11" s="47"/>
      <c r="F11" s="58"/>
      <c r="G11" s="47"/>
      <c r="H11" s="47"/>
      <c r="I11" s="47"/>
      <c r="J11" s="47"/>
      <c r="K11" s="47"/>
      <c r="L11" s="47"/>
      <c r="M11" s="47"/>
      <c r="N11" s="47"/>
      <c r="O11" s="47"/>
      <c r="P11" s="47"/>
      <c r="Q11" s="47"/>
      <c r="R11" s="47"/>
      <c r="S11" s="35"/>
      <c r="T11" s="37"/>
    </row>
    <row r="12" spans="1:20" x14ac:dyDescent="0.2">
      <c r="A12" s="53">
        <v>1</v>
      </c>
      <c r="B12" s="868" t="s">
        <v>285</v>
      </c>
      <c r="C12" s="869"/>
      <c r="D12" s="870"/>
      <c r="E12" s="282"/>
      <c r="F12" s="289"/>
      <c r="G12" s="285"/>
      <c r="H12" s="289"/>
      <c r="I12" s="285"/>
      <c r="J12" s="289"/>
      <c r="K12" s="285"/>
      <c r="L12" s="289"/>
      <c r="M12" s="285"/>
      <c r="N12" s="323" t="str">
        <f>IF(R12='Informacion laboral'!F44,"  ","Dif. Con anexo 3")</f>
        <v xml:space="preserve">  </v>
      </c>
      <c r="O12" s="284"/>
      <c r="P12" s="324"/>
      <c r="Q12" s="284"/>
      <c r="R12" s="325">
        <f t="shared" ref="R12" si="0">+F12+H12+J12+L12+P12</f>
        <v>0</v>
      </c>
      <c r="S12" s="282"/>
      <c r="T12" s="311"/>
    </row>
    <row r="13" spans="1:20" x14ac:dyDescent="0.2">
      <c r="A13" s="53">
        <v>2</v>
      </c>
      <c r="B13" s="865" t="s">
        <v>197</v>
      </c>
      <c r="C13" s="866"/>
      <c r="D13" s="867"/>
      <c r="E13" s="282"/>
      <c r="F13" s="291"/>
      <c r="G13" s="285"/>
      <c r="H13" s="291"/>
      <c r="I13" s="285"/>
      <c r="J13" s="291"/>
      <c r="K13" s="285"/>
      <c r="L13" s="291"/>
      <c r="M13" s="285"/>
      <c r="N13" s="291"/>
      <c r="O13" s="284"/>
      <c r="P13" s="326"/>
      <c r="Q13" s="284"/>
      <c r="R13" s="327">
        <f>+F13+H13+J13+L13+N13+P13</f>
        <v>0</v>
      </c>
      <c r="S13" s="282"/>
      <c r="T13" s="311"/>
    </row>
    <row r="14" spans="1:20" x14ac:dyDescent="0.2">
      <c r="A14" s="53">
        <v>3</v>
      </c>
      <c r="B14" s="865" t="s">
        <v>286</v>
      </c>
      <c r="C14" s="866"/>
      <c r="D14" s="867"/>
      <c r="E14" s="282"/>
      <c r="F14" s="291"/>
      <c r="G14" s="285"/>
      <c r="H14" s="291"/>
      <c r="I14" s="285"/>
      <c r="J14" s="291"/>
      <c r="K14" s="285"/>
      <c r="L14" s="291"/>
      <c r="M14" s="285"/>
      <c r="N14" s="291"/>
      <c r="O14" s="284"/>
      <c r="P14" s="326"/>
      <c r="Q14" s="284"/>
      <c r="R14" s="327">
        <f t="shared" ref="R14:R31" si="1">+F14+H14+J14+L14+N14+P14</f>
        <v>0</v>
      </c>
      <c r="S14" s="282"/>
      <c r="T14" s="311"/>
    </row>
    <row r="15" spans="1:20" x14ac:dyDescent="0.2">
      <c r="A15" s="53">
        <v>4</v>
      </c>
      <c r="B15" s="865" t="s">
        <v>200</v>
      </c>
      <c r="C15" s="866"/>
      <c r="D15" s="867"/>
      <c r="E15" s="282"/>
      <c r="F15" s="291"/>
      <c r="G15" s="285"/>
      <c r="H15" s="291"/>
      <c r="I15" s="285"/>
      <c r="J15" s="291"/>
      <c r="K15" s="285"/>
      <c r="L15" s="291"/>
      <c r="M15" s="285"/>
      <c r="N15" s="291"/>
      <c r="O15" s="284"/>
      <c r="P15" s="326"/>
      <c r="Q15" s="284"/>
      <c r="R15" s="327">
        <f t="shared" si="1"/>
        <v>0</v>
      </c>
      <c r="S15" s="282"/>
      <c r="T15" s="311"/>
    </row>
    <row r="16" spans="1:20" x14ac:dyDescent="0.2">
      <c r="A16" s="53">
        <v>5</v>
      </c>
      <c r="B16" s="865" t="s">
        <v>25</v>
      </c>
      <c r="C16" s="866"/>
      <c r="D16" s="867"/>
      <c r="E16" s="282"/>
      <c r="F16" s="291"/>
      <c r="G16" s="285"/>
      <c r="H16" s="291"/>
      <c r="I16" s="285"/>
      <c r="J16" s="291"/>
      <c r="K16" s="285"/>
      <c r="L16" s="291"/>
      <c r="M16" s="285"/>
      <c r="N16" s="291"/>
      <c r="O16" s="284"/>
      <c r="P16" s="326"/>
      <c r="Q16" s="284"/>
      <c r="R16" s="327">
        <f t="shared" si="1"/>
        <v>0</v>
      </c>
      <c r="S16" s="282"/>
      <c r="T16" s="311"/>
    </row>
    <row r="17" spans="1:20" x14ac:dyDescent="0.2">
      <c r="A17" s="53">
        <v>6</v>
      </c>
      <c r="B17" s="865" t="s">
        <v>1044</v>
      </c>
      <c r="C17" s="866"/>
      <c r="D17" s="867"/>
      <c r="E17" s="282"/>
      <c r="F17" s="291"/>
      <c r="G17" s="285"/>
      <c r="H17" s="291"/>
      <c r="I17" s="285"/>
      <c r="J17" s="291"/>
      <c r="K17" s="285"/>
      <c r="L17" s="291"/>
      <c r="M17" s="285"/>
      <c r="N17" s="291"/>
      <c r="O17" s="284"/>
      <c r="P17" s="326"/>
      <c r="Q17" s="284"/>
      <c r="R17" s="327">
        <f t="shared" si="1"/>
        <v>0</v>
      </c>
      <c r="S17" s="282"/>
      <c r="T17" s="311"/>
    </row>
    <row r="18" spans="1:20" x14ac:dyDescent="0.2">
      <c r="A18" s="53">
        <v>7</v>
      </c>
      <c r="B18" s="865" t="s">
        <v>1045</v>
      </c>
      <c r="C18" s="866"/>
      <c r="D18" s="867"/>
      <c r="E18" s="282"/>
      <c r="F18" s="291"/>
      <c r="G18" s="285"/>
      <c r="H18" s="291"/>
      <c r="I18" s="285"/>
      <c r="J18" s="291"/>
      <c r="K18" s="285"/>
      <c r="L18" s="291"/>
      <c r="M18" s="285"/>
      <c r="N18" s="291"/>
      <c r="O18" s="284"/>
      <c r="P18" s="326"/>
      <c r="Q18" s="284"/>
      <c r="R18" s="327">
        <f t="shared" si="1"/>
        <v>0</v>
      </c>
      <c r="S18" s="282"/>
      <c r="T18" s="311"/>
    </row>
    <row r="19" spans="1:20" x14ac:dyDescent="0.2">
      <c r="A19" s="53">
        <v>8</v>
      </c>
      <c r="B19" s="865" t="s">
        <v>310</v>
      </c>
      <c r="C19" s="866"/>
      <c r="D19" s="867"/>
      <c r="E19" s="282"/>
      <c r="F19" s="291"/>
      <c r="G19" s="285"/>
      <c r="H19" s="291"/>
      <c r="I19" s="285"/>
      <c r="J19" s="291"/>
      <c r="K19" s="285"/>
      <c r="L19" s="291"/>
      <c r="M19" s="285"/>
      <c r="N19" s="291"/>
      <c r="O19" s="284"/>
      <c r="P19" s="326"/>
      <c r="Q19" s="284"/>
      <c r="R19" s="327">
        <f t="shared" si="1"/>
        <v>0</v>
      </c>
      <c r="S19" s="282"/>
      <c r="T19" s="311"/>
    </row>
    <row r="20" spans="1:20" x14ac:dyDescent="0.2">
      <c r="A20" s="53">
        <v>9</v>
      </c>
      <c r="B20" s="865" t="s">
        <v>311</v>
      </c>
      <c r="C20" s="866"/>
      <c r="D20" s="867"/>
      <c r="E20" s="282"/>
      <c r="F20" s="291"/>
      <c r="G20" s="285"/>
      <c r="H20" s="291"/>
      <c r="I20" s="285"/>
      <c r="J20" s="291"/>
      <c r="K20" s="285"/>
      <c r="L20" s="291"/>
      <c r="M20" s="285"/>
      <c r="N20" s="291"/>
      <c r="O20" s="284"/>
      <c r="P20" s="326"/>
      <c r="Q20" s="284"/>
      <c r="R20" s="327">
        <f t="shared" si="1"/>
        <v>0</v>
      </c>
      <c r="S20" s="282"/>
      <c r="T20" s="311"/>
    </row>
    <row r="21" spans="1:20" x14ac:dyDescent="0.2">
      <c r="A21" s="53">
        <v>10</v>
      </c>
      <c r="B21" s="865" t="s">
        <v>1046</v>
      </c>
      <c r="C21" s="866"/>
      <c r="D21" s="867"/>
      <c r="E21" s="282"/>
      <c r="F21" s="291"/>
      <c r="G21" s="285"/>
      <c r="H21" s="291"/>
      <c r="I21" s="285"/>
      <c r="J21" s="291"/>
      <c r="K21" s="285"/>
      <c r="L21" s="291"/>
      <c r="M21" s="285"/>
      <c r="N21" s="291"/>
      <c r="O21" s="284"/>
      <c r="P21" s="326"/>
      <c r="Q21" s="284"/>
      <c r="R21" s="327">
        <f t="shared" si="1"/>
        <v>0</v>
      </c>
      <c r="S21" s="282"/>
      <c r="T21" s="311"/>
    </row>
    <row r="22" spans="1:20" x14ac:dyDescent="0.2">
      <c r="A22" s="53">
        <v>11</v>
      </c>
      <c r="B22" s="865" t="s">
        <v>312</v>
      </c>
      <c r="C22" s="866"/>
      <c r="D22" s="867"/>
      <c r="E22" s="282"/>
      <c r="F22" s="291"/>
      <c r="G22" s="285"/>
      <c r="H22" s="291"/>
      <c r="I22" s="285"/>
      <c r="J22" s="291"/>
      <c r="K22" s="285"/>
      <c r="L22" s="291"/>
      <c r="M22" s="285"/>
      <c r="N22" s="291"/>
      <c r="O22" s="284"/>
      <c r="P22" s="326"/>
      <c r="Q22" s="284"/>
      <c r="R22" s="327">
        <f t="shared" si="1"/>
        <v>0</v>
      </c>
      <c r="S22" s="282"/>
      <c r="T22" s="311"/>
    </row>
    <row r="23" spans="1:20" x14ac:dyDescent="0.2">
      <c r="A23" s="53">
        <v>12</v>
      </c>
      <c r="B23" s="865" t="s">
        <v>1047</v>
      </c>
      <c r="C23" s="866"/>
      <c r="D23" s="867"/>
      <c r="E23" s="282"/>
      <c r="F23" s="291"/>
      <c r="G23" s="285"/>
      <c r="H23" s="291"/>
      <c r="I23" s="285"/>
      <c r="J23" s="291"/>
      <c r="K23" s="285"/>
      <c r="L23" s="291"/>
      <c r="M23" s="285"/>
      <c r="N23" s="291"/>
      <c r="O23" s="284"/>
      <c r="P23" s="326"/>
      <c r="Q23" s="284"/>
      <c r="R23" s="327">
        <f t="shared" si="1"/>
        <v>0</v>
      </c>
      <c r="S23" s="282"/>
      <c r="T23" s="311"/>
    </row>
    <row r="24" spans="1:20" x14ac:dyDescent="0.2">
      <c r="A24" s="53">
        <v>13</v>
      </c>
      <c r="B24" s="865" t="s">
        <v>199</v>
      </c>
      <c r="C24" s="866"/>
      <c r="D24" s="867"/>
      <c r="E24" s="282"/>
      <c r="F24" s="291"/>
      <c r="G24" s="285"/>
      <c r="H24" s="291"/>
      <c r="I24" s="285"/>
      <c r="J24" s="291"/>
      <c r="K24" s="285"/>
      <c r="L24" s="291"/>
      <c r="M24" s="285"/>
      <c r="N24" s="291"/>
      <c r="O24" s="284"/>
      <c r="P24" s="326"/>
      <c r="Q24" s="284"/>
      <c r="R24" s="327">
        <f t="shared" si="1"/>
        <v>0</v>
      </c>
      <c r="S24" s="282"/>
      <c r="T24" s="311"/>
    </row>
    <row r="25" spans="1:20" x14ac:dyDescent="0.2">
      <c r="A25" s="53">
        <v>14</v>
      </c>
      <c r="B25" s="865" t="s">
        <v>283</v>
      </c>
      <c r="C25" s="866"/>
      <c r="D25" s="867"/>
      <c r="E25" s="282"/>
      <c r="F25" s="291"/>
      <c r="G25" s="285"/>
      <c r="H25" s="291"/>
      <c r="I25" s="285"/>
      <c r="J25" s="291"/>
      <c r="K25" s="285"/>
      <c r="L25" s="291"/>
      <c r="M25" s="285"/>
      <c r="N25" s="291"/>
      <c r="O25" s="284"/>
      <c r="P25" s="326"/>
      <c r="Q25" s="284"/>
      <c r="R25" s="327">
        <f t="shared" si="1"/>
        <v>0</v>
      </c>
      <c r="S25" s="282"/>
      <c r="T25" s="311"/>
    </row>
    <row r="26" spans="1:20" x14ac:dyDescent="0.2">
      <c r="A26" s="53">
        <v>15</v>
      </c>
      <c r="B26" s="865" t="s">
        <v>1039</v>
      </c>
      <c r="C26" s="866"/>
      <c r="D26" s="867"/>
      <c r="E26" s="282"/>
      <c r="F26" s="291"/>
      <c r="G26" s="285"/>
      <c r="H26" s="291"/>
      <c r="I26" s="285"/>
      <c r="J26" s="291"/>
      <c r="K26" s="285"/>
      <c r="L26" s="291"/>
      <c r="M26" s="285"/>
      <c r="N26" s="291"/>
      <c r="O26" s="284"/>
      <c r="P26" s="326"/>
      <c r="Q26" s="284"/>
      <c r="R26" s="327">
        <f t="shared" si="1"/>
        <v>0</v>
      </c>
      <c r="S26" s="282"/>
      <c r="T26" s="311"/>
    </row>
    <row r="27" spans="1:20" x14ac:dyDescent="0.2">
      <c r="A27" s="53">
        <v>16</v>
      </c>
      <c r="B27" s="865" t="s">
        <v>1040</v>
      </c>
      <c r="C27" s="866"/>
      <c r="D27" s="867"/>
      <c r="E27" s="282"/>
      <c r="F27" s="291"/>
      <c r="G27" s="285"/>
      <c r="H27" s="291"/>
      <c r="I27" s="285"/>
      <c r="J27" s="291"/>
      <c r="K27" s="285"/>
      <c r="L27" s="291"/>
      <c r="M27" s="285"/>
      <c r="N27" s="291"/>
      <c r="O27" s="284"/>
      <c r="P27" s="326"/>
      <c r="Q27" s="284"/>
      <c r="R27" s="327">
        <f t="shared" si="1"/>
        <v>0</v>
      </c>
      <c r="S27" s="282"/>
      <c r="T27" s="311"/>
    </row>
    <row r="28" spans="1:20" x14ac:dyDescent="0.2">
      <c r="A28" s="53">
        <v>17</v>
      </c>
      <c r="B28" s="865" t="s">
        <v>1041</v>
      </c>
      <c r="C28" s="866"/>
      <c r="D28" s="867"/>
      <c r="E28" s="282"/>
      <c r="F28" s="291"/>
      <c r="G28" s="285"/>
      <c r="H28" s="291"/>
      <c r="I28" s="285"/>
      <c r="J28" s="291"/>
      <c r="K28" s="285"/>
      <c r="L28" s="291"/>
      <c r="M28" s="285"/>
      <c r="N28" s="291"/>
      <c r="O28" s="284"/>
      <c r="P28" s="326"/>
      <c r="Q28" s="284"/>
      <c r="R28" s="327">
        <f t="shared" si="1"/>
        <v>0</v>
      </c>
      <c r="S28" s="282"/>
      <c r="T28" s="311"/>
    </row>
    <row r="29" spans="1:20" x14ac:dyDescent="0.2">
      <c r="A29" s="53">
        <v>18</v>
      </c>
      <c r="B29" s="865" t="s">
        <v>1042</v>
      </c>
      <c r="C29" s="866"/>
      <c r="D29" s="867"/>
      <c r="E29" s="282"/>
      <c r="F29" s="291"/>
      <c r="G29" s="285"/>
      <c r="H29" s="291"/>
      <c r="I29" s="285"/>
      <c r="J29" s="291"/>
      <c r="K29" s="285"/>
      <c r="L29" s="291"/>
      <c r="M29" s="285"/>
      <c r="N29" s="291"/>
      <c r="O29" s="284"/>
      <c r="P29" s="326"/>
      <c r="Q29" s="284"/>
      <c r="R29" s="327">
        <f t="shared" si="1"/>
        <v>0</v>
      </c>
      <c r="S29" s="282"/>
      <c r="T29" s="311"/>
    </row>
    <row r="30" spans="1:20" x14ac:dyDescent="0.2">
      <c r="A30" s="53">
        <v>19</v>
      </c>
      <c r="B30" s="865" t="s">
        <v>1043</v>
      </c>
      <c r="C30" s="866"/>
      <c r="D30" s="867"/>
      <c r="E30" s="282"/>
      <c r="F30" s="291"/>
      <c r="G30" s="285"/>
      <c r="H30" s="291"/>
      <c r="I30" s="285"/>
      <c r="J30" s="291"/>
      <c r="K30" s="285"/>
      <c r="L30" s="291"/>
      <c r="M30" s="285"/>
      <c r="N30" s="291"/>
      <c r="O30" s="284"/>
      <c r="P30" s="326"/>
      <c r="Q30" s="284"/>
      <c r="R30" s="327">
        <f t="shared" si="1"/>
        <v>0</v>
      </c>
      <c r="S30" s="282"/>
      <c r="T30" s="311"/>
    </row>
    <row r="31" spans="1:20" x14ac:dyDescent="0.2">
      <c r="A31" s="53">
        <v>20</v>
      </c>
      <c r="B31" s="865"/>
      <c r="C31" s="866"/>
      <c r="D31" s="867"/>
      <c r="E31" s="282"/>
      <c r="F31" s="291"/>
      <c r="G31" s="285"/>
      <c r="H31" s="291"/>
      <c r="I31" s="285"/>
      <c r="J31" s="291"/>
      <c r="K31" s="285"/>
      <c r="L31" s="291"/>
      <c r="M31" s="285"/>
      <c r="N31" s="291"/>
      <c r="O31" s="284"/>
      <c r="P31" s="326"/>
      <c r="Q31" s="284"/>
      <c r="R31" s="327">
        <f t="shared" si="1"/>
        <v>0</v>
      </c>
      <c r="S31" s="282"/>
      <c r="T31" s="311"/>
    </row>
    <row r="32" spans="1:20" ht="7.5" customHeight="1" x14ac:dyDescent="0.2">
      <c r="A32" s="53"/>
      <c r="B32" s="871"/>
      <c r="C32" s="871"/>
      <c r="D32" s="871"/>
      <c r="E32" s="282"/>
      <c r="F32" s="285"/>
      <c r="G32" s="285"/>
      <c r="H32" s="285"/>
      <c r="I32" s="285"/>
      <c r="J32" s="285"/>
      <c r="K32" s="285"/>
      <c r="L32" s="285"/>
      <c r="M32" s="285"/>
      <c r="N32" s="285"/>
      <c r="O32" s="285"/>
      <c r="P32" s="285"/>
      <c r="Q32" s="285"/>
      <c r="R32" s="285"/>
      <c r="S32" s="282"/>
      <c r="T32" s="311"/>
    </row>
    <row r="33" spans="1:20" x14ac:dyDescent="0.2">
      <c r="A33" s="53"/>
      <c r="B33" s="797" t="s">
        <v>91</v>
      </c>
      <c r="C33" s="798"/>
      <c r="D33" s="799"/>
      <c r="E33" s="328"/>
      <c r="F33" s="283">
        <f>SUM(F12:F31)</f>
        <v>0</v>
      </c>
      <c r="G33" s="329"/>
      <c r="H33" s="553">
        <f>SUM(H12:H31)</f>
        <v>0</v>
      </c>
      <c r="I33" s="330"/>
      <c r="J33" s="553">
        <f>SUM(J12:J31)</f>
        <v>0</v>
      </c>
      <c r="K33" s="330"/>
      <c r="L33" s="553">
        <f>SUM(L12:L31)</f>
        <v>0</v>
      </c>
      <c r="M33" s="330"/>
      <c r="N33" s="553">
        <f>SUM(N13:N31)</f>
        <v>0</v>
      </c>
      <c r="O33" s="330"/>
      <c r="P33" s="283">
        <f>SUM(P12:P31)</f>
        <v>0</v>
      </c>
      <c r="Q33" s="330"/>
      <c r="R33" s="283">
        <f>SUM(R12:R31)</f>
        <v>0</v>
      </c>
      <c r="S33" s="282"/>
      <c r="T33" s="311"/>
    </row>
    <row r="34" spans="1:20" ht="7.5" customHeight="1" x14ac:dyDescent="0.2">
      <c r="A34" s="53"/>
      <c r="B34" s="872"/>
      <c r="C34" s="872"/>
      <c r="D34" s="872"/>
      <c r="E34" s="331"/>
      <c r="F34" s="556" t="str">
        <f>IF(F33=AJUSTES!R35,"  ","No cuadra con vr AJUSTES")</f>
        <v xml:space="preserve">  </v>
      </c>
      <c r="G34" s="331"/>
      <c r="H34" s="873" t="str">
        <f>IF((+H33+J33+L33+N33)=AJUSTES!R25,"  ","No cuadra con vr AJUSTES")</f>
        <v xml:space="preserve">  </v>
      </c>
      <c r="I34" s="873"/>
      <c r="J34" s="873"/>
      <c r="K34" s="873"/>
      <c r="L34" s="873"/>
      <c r="M34" s="873"/>
      <c r="N34" s="873"/>
      <c r="O34" s="331"/>
      <c r="P34" s="331"/>
      <c r="Q34" s="331"/>
      <c r="R34" s="332"/>
      <c r="S34" s="282"/>
      <c r="T34" s="311"/>
    </row>
    <row r="35" spans="1:20" x14ac:dyDescent="0.2">
      <c r="A35" s="53"/>
      <c r="B35" s="874" t="s">
        <v>94</v>
      </c>
      <c r="C35" s="875"/>
      <c r="D35" s="876"/>
      <c r="E35" s="334"/>
      <c r="F35" s="335">
        <v>62</v>
      </c>
      <c r="G35" s="336"/>
      <c r="H35" s="554">
        <v>63</v>
      </c>
      <c r="I35" s="328"/>
      <c r="J35" s="555">
        <v>64</v>
      </c>
      <c r="K35" s="328"/>
      <c r="L35" s="555">
        <v>65</v>
      </c>
      <c r="M35" s="338"/>
      <c r="N35" s="555">
        <v>66</v>
      </c>
      <c r="O35" s="339"/>
      <c r="P35" s="339"/>
      <c r="Q35" s="339"/>
      <c r="R35" s="814" t="s">
        <v>313</v>
      </c>
      <c r="S35" s="282"/>
      <c r="T35" s="311"/>
    </row>
    <row r="36" spans="1:20" ht="7.5" customHeight="1" x14ac:dyDescent="0.2">
      <c r="A36" s="53"/>
      <c r="B36" s="872"/>
      <c r="C36" s="872"/>
      <c r="D36" s="872"/>
      <c r="E36" s="340"/>
      <c r="F36" s="333"/>
      <c r="G36" s="331"/>
      <c r="H36" s="332"/>
      <c r="I36" s="331"/>
      <c r="J36" s="332"/>
      <c r="K36" s="331"/>
      <c r="L36" s="332"/>
      <c r="M36" s="331"/>
      <c r="N36" s="332"/>
      <c r="O36" s="331"/>
      <c r="P36" s="331"/>
      <c r="Q36" s="331"/>
      <c r="R36" s="815"/>
      <c r="S36" s="282"/>
      <c r="T36" s="311"/>
    </row>
    <row r="37" spans="1:20" x14ac:dyDescent="0.2">
      <c r="A37" s="53"/>
      <c r="B37" s="877" t="s">
        <v>95</v>
      </c>
      <c r="C37" s="878"/>
      <c r="D37" s="879"/>
      <c r="E37" s="328"/>
      <c r="F37" s="341">
        <f>ROUND(+F33,-3)</f>
        <v>0</v>
      </c>
      <c r="G37" s="338"/>
      <c r="H37" s="341">
        <f>ROUND(+H33,-3)</f>
        <v>0</v>
      </c>
      <c r="I37" s="338"/>
      <c r="J37" s="341">
        <f>ROUND(+J33,-3)</f>
        <v>0</v>
      </c>
      <c r="K37" s="338"/>
      <c r="L37" s="341">
        <f>ROUND(+L33,-3)</f>
        <v>0</v>
      </c>
      <c r="M37" s="328"/>
      <c r="N37" s="341">
        <f>ROUND(+N33,-3)</f>
        <v>0</v>
      </c>
      <c r="O37" s="338"/>
      <c r="P37" s="338"/>
      <c r="Q37" s="338"/>
      <c r="R37" s="815"/>
      <c r="S37" s="282"/>
      <c r="T37" s="311"/>
    </row>
    <row r="38" spans="1:20" x14ac:dyDescent="0.2">
      <c r="A38" s="53"/>
      <c r="B38" s="880"/>
      <c r="C38" s="880"/>
      <c r="D38" s="880"/>
      <c r="E38" s="328"/>
      <c r="F38" s="342"/>
      <c r="G38" s="328"/>
      <c r="H38" s="342"/>
      <c r="I38" s="328"/>
      <c r="J38" s="342"/>
      <c r="K38" s="328"/>
      <c r="L38" s="343"/>
      <c r="M38" s="328"/>
      <c r="N38" s="342"/>
      <c r="O38" s="328"/>
      <c r="P38" s="328"/>
      <c r="Q38" s="328"/>
      <c r="R38" s="815"/>
      <c r="S38" s="282"/>
      <c r="T38" s="311"/>
    </row>
    <row r="39" spans="1:20" x14ac:dyDescent="0.2">
      <c r="A39" s="342"/>
      <c r="B39" s="342"/>
      <c r="C39" s="342"/>
      <c r="D39" s="342"/>
      <c r="E39" s="342"/>
      <c r="F39" s="342"/>
      <c r="G39" s="342"/>
      <c r="H39" s="342"/>
      <c r="I39" s="342"/>
      <c r="J39" s="342"/>
      <c r="K39" s="342"/>
      <c r="L39" s="342"/>
      <c r="M39" s="328"/>
      <c r="N39" s="342"/>
      <c r="O39" s="328"/>
      <c r="P39" s="328"/>
      <c r="Q39" s="328"/>
      <c r="R39" s="816"/>
      <c r="S39" s="282"/>
      <c r="T39" s="311"/>
    </row>
    <row r="40" spans="1:20" x14ac:dyDescent="0.2">
      <c r="A40" s="342"/>
      <c r="B40" s="342"/>
      <c r="C40" s="342"/>
      <c r="D40" s="342"/>
      <c r="E40" s="342"/>
      <c r="F40" s="342"/>
      <c r="G40" s="342"/>
      <c r="H40" s="342"/>
      <c r="I40" s="342"/>
      <c r="J40" s="342"/>
      <c r="K40" s="342"/>
      <c r="L40" s="342"/>
      <c r="M40" s="328"/>
      <c r="N40" s="342"/>
      <c r="O40" s="328"/>
      <c r="P40" s="328"/>
      <c r="Q40" s="328"/>
      <c r="R40" s="342"/>
      <c r="S40" s="282"/>
      <c r="T40" s="311"/>
    </row>
    <row r="41" spans="1:20" x14ac:dyDescent="0.2">
      <c r="A41" s="342"/>
      <c r="B41" s="342"/>
      <c r="C41" s="342"/>
      <c r="D41" s="342"/>
      <c r="E41" s="342"/>
      <c r="F41" s="342"/>
      <c r="G41" s="342"/>
      <c r="H41" s="342"/>
      <c r="I41" s="342"/>
      <c r="J41" s="342"/>
      <c r="K41" s="342"/>
      <c r="L41" s="342"/>
      <c r="M41" s="328"/>
      <c r="N41" s="342"/>
      <c r="O41" s="328"/>
      <c r="P41" s="328"/>
      <c r="Q41" s="328"/>
      <c r="R41" s="344">
        <f>+F37+H37+J37+L37+N37</f>
        <v>0</v>
      </c>
      <c r="S41" s="282"/>
      <c r="T41" s="311"/>
    </row>
    <row r="42" spans="1:20" x14ac:dyDescent="0.2">
      <c r="A42" s="342"/>
      <c r="B42" s="342"/>
      <c r="C42" s="342"/>
      <c r="D42" s="342"/>
      <c r="E42" s="342"/>
      <c r="F42" s="342"/>
      <c r="G42" s="342"/>
      <c r="H42" s="342"/>
      <c r="I42" s="342"/>
      <c r="J42" s="342"/>
      <c r="K42" s="342"/>
      <c r="L42" s="345"/>
      <c r="M42" s="282"/>
      <c r="N42" s="342"/>
      <c r="O42" s="282"/>
      <c r="P42" s="282"/>
      <c r="Q42" s="282"/>
      <c r="R42" s="345"/>
      <c r="S42" s="282"/>
      <c r="T42" s="311"/>
    </row>
    <row r="43" spans="1:20" x14ac:dyDescent="0.2">
      <c r="A43" s="342"/>
      <c r="B43" s="342"/>
      <c r="C43" s="342"/>
      <c r="D43" s="342"/>
      <c r="E43" s="342"/>
      <c r="F43" s="342"/>
      <c r="G43" s="342"/>
      <c r="H43" s="342"/>
      <c r="I43" s="342"/>
      <c r="J43" s="342"/>
      <c r="K43" s="342"/>
      <c r="L43" s="345"/>
      <c r="M43" s="282"/>
      <c r="N43" s="342"/>
      <c r="O43" s="298"/>
      <c r="P43" s="337" t="s">
        <v>94</v>
      </c>
      <c r="Q43" s="298"/>
      <c r="R43" s="337">
        <v>67</v>
      </c>
      <c r="S43" s="282"/>
      <c r="T43" s="311"/>
    </row>
    <row r="44" spans="1:20" x14ac:dyDescent="0.2">
      <c r="A44" s="342"/>
      <c r="B44" s="342"/>
      <c r="C44" s="342"/>
      <c r="D44" s="342"/>
      <c r="E44" s="342"/>
      <c r="F44" s="342"/>
      <c r="G44" s="342"/>
      <c r="H44" s="342"/>
      <c r="I44" s="342"/>
      <c r="J44" s="342"/>
      <c r="K44" s="342"/>
      <c r="L44" s="345"/>
      <c r="M44" s="282"/>
      <c r="N44" s="342"/>
      <c r="O44" s="282"/>
      <c r="P44" s="282"/>
      <c r="Q44" s="282"/>
      <c r="R44" s="345"/>
      <c r="S44" s="282"/>
      <c r="T44" s="311"/>
    </row>
    <row r="45" spans="1:20" x14ac:dyDescent="0.2">
      <c r="A45" s="342"/>
      <c r="B45" s="342"/>
      <c r="C45" s="342"/>
      <c r="D45" s="342"/>
      <c r="E45" s="342"/>
      <c r="F45" s="342"/>
      <c r="G45" s="342"/>
      <c r="H45" s="342"/>
      <c r="I45" s="342"/>
      <c r="J45" s="342"/>
      <c r="K45" s="342"/>
      <c r="L45" s="345"/>
      <c r="M45" s="282"/>
      <c r="N45" s="342"/>
      <c r="O45" s="328"/>
      <c r="P45" s="328"/>
      <c r="Q45" s="328"/>
      <c r="R45" s="328"/>
      <c r="S45" s="318"/>
      <c r="T45" s="311"/>
    </row>
    <row r="46" spans="1:20" x14ac:dyDescent="0.2">
      <c r="A46" s="37"/>
      <c r="B46" s="37"/>
      <c r="C46" s="37"/>
      <c r="D46" s="37"/>
      <c r="E46" s="37"/>
      <c r="F46" s="56"/>
      <c r="G46" s="56"/>
      <c r="H46" s="56"/>
      <c r="I46" s="56"/>
      <c r="J46" s="56"/>
      <c r="K46" s="56"/>
      <c r="L46" s="56"/>
      <c r="M46" s="56"/>
      <c r="N46" s="56"/>
      <c r="O46" s="56"/>
      <c r="P46" s="56"/>
      <c r="Q46" s="56"/>
      <c r="R46" s="56"/>
      <c r="S46" s="37"/>
      <c r="T46" s="37"/>
    </row>
  </sheetData>
  <sheetProtection algorithmName="SHA-512" hashValue="ct++W7OazkP5+bDagKkaPPSev+TZKMBH7MRMn5eG0cvN1maBgUwjcl98O83pz64zcnEN/dPCrH21adPk1y59yQ==" saltValue="WFJ1fQd7WzzR5jeRvJ5/yQ==" spinCount="100000" sheet="1" objects="1" scenarios="1" formatCells="0" formatColumns="0" formatRows="0" selectLockedCells="1"/>
  <mergeCells count="31">
    <mergeCell ref="B34:D34"/>
    <mergeCell ref="H34:N34"/>
    <mergeCell ref="B35:D35"/>
    <mergeCell ref="R35:R39"/>
    <mergeCell ref="B36:D36"/>
    <mergeCell ref="B37:D37"/>
    <mergeCell ref="B38:D38"/>
    <mergeCell ref="B33:D33"/>
    <mergeCell ref="B22:D22"/>
    <mergeCell ref="B23:D23"/>
    <mergeCell ref="B24:D24"/>
    <mergeCell ref="B25:D25"/>
    <mergeCell ref="B26:D26"/>
    <mergeCell ref="B27:D27"/>
    <mergeCell ref="B28:D28"/>
    <mergeCell ref="B29:D29"/>
    <mergeCell ref="B30:D30"/>
    <mergeCell ref="B31:D31"/>
    <mergeCell ref="B32:D32"/>
    <mergeCell ref="B21:D21"/>
    <mergeCell ref="B8:J8"/>
    <mergeCell ref="B10:D10"/>
    <mergeCell ref="B12:D12"/>
    <mergeCell ref="B13:D13"/>
    <mergeCell ref="B14:D14"/>
    <mergeCell ref="B15:D15"/>
    <mergeCell ref="B16:D16"/>
    <mergeCell ref="B17:D17"/>
    <mergeCell ref="B18:D18"/>
    <mergeCell ref="B19:D19"/>
    <mergeCell ref="B20:D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82"/>
  <sheetViews>
    <sheetView showGridLines="0" zoomScale="120" zoomScaleNormal="120" workbookViewId="0">
      <selection activeCell="F51" sqref="F51"/>
    </sheetView>
  </sheetViews>
  <sheetFormatPr baseColWidth="10" defaultRowHeight="12.75" x14ac:dyDescent="0.2"/>
  <cols>
    <col min="1" max="1" width="2.7109375" customWidth="1"/>
    <col min="2" max="2" width="10.5703125" customWidth="1"/>
    <col min="3" max="3" width="2.7109375" customWidth="1"/>
    <col min="4" max="4" width="10.7109375" customWidth="1"/>
    <col min="5" max="5" width="0.85546875" customWidth="1"/>
    <col min="6" max="6" width="11.7109375" customWidth="1"/>
    <col min="7" max="7" width="0.85546875" customWidth="1"/>
    <col min="8" max="8" width="11.7109375" customWidth="1"/>
    <col min="9" max="9" width="0.85546875" customWidth="1"/>
    <col min="10" max="10" width="11.7109375" customWidth="1"/>
    <col min="11" max="11" width="0.85546875" customWidth="1"/>
    <col min="12" max="12" width="11.7109375" customWidth="1"/>
    <col min="13" max="13" width="0.85546875" customWidth="1"/>
    <col min="14" max="14" width="11.5703125" customWidth="1"/>
    <col min="15" max="15" width="0.85546875" customWidth="1"/>
    <col min="16" max="16" width="11.5703125" customWidth="1"/>
    <col min="17" max="17" width="0.85546875" customWidth="1"/>
    <col min="18" max="18" width="11.7109375" customWidth="1"/>
    <col min="19" max="19" width="0.85546875" customWidth="1"/>
    <col min="20" max="20" width="11.7109375" customWidth="1"/>
    <col min="21" max="21" width="2.85546875" customWidth="1"/>
    <col min="22" max="23" width="11.7109375" customWidth="1"/>
    <col min="24" max="25" width="1.7109375" customWidth="1"/>
  </cols>
  <sheetData>
    <row r="1" spans="1:25" x14ac:dyDescent="0.2">
      <c r="A1" s="38"/>
      <c r="B1" s="40"/>
      <c r="C1" s="40"/>
      <c r="D1" s="40"/>
      <c r="E1" s="40"/>
      <c r="F1" s="38"/>
      <c r="G1" s="38"/>
      <c r="H1" s="38"/>
      <c r="I1" s="38"/>
      <c r="J1" s="38"/>
      <c r="K1" s="38"/>
      <c r="L1" s="38"/>
      <c r="M1" s="38"/>
      <c r="N1" s="38"/>
      <c r="O1" s="38"/>
      <c r="P1" s="38"/>
      <c r="Q1" s="38"/>
      <c r="R1" s="38"/>
      <c r="S1" s="38"/>
      <c r="T1" s="38"/>
      <c r="U1" s="38"/>
      <c r="V1" s="38"/>
      <c r="W1" s="38"/>
      <c r="X1" s="38"/>
      <c r="Y1" s="37"/>
    </row>
    <row r="2" spans="1:25" x14ac:dyDescent="0.2">
      <c r="A2" s="38"/>
      <c r="B2" s="221" t="str">
        <f>+'Datos Generales'!D13</f>
        <v xml:space="preserve">  </v>
      </c>
      <c r="C2" s="58"/>
      <c r="D2" s="233" t="str">
        <f>+'Datos Generales'!D14</f>
        <v xml:space="preserve"> </v>
      </c>
      <c r="E2" s="58"/>
      <c r="F2" s="221" t="str">
        <f>+'Datos Generales'!D15</f>
        <v xml:space="preserve"> </v>
      </c>
      <c r="G2" s="58"/>
      <c r="H2" s="221" t="str">
        <f>+'Datos Generales'!D16</f>
        <v xml:space="preserve"> </v>
      </c>
      <c r="I2" s="58"/>
      <c r="J2" s="58"/>
      <c r="K2" s="58"/>
      <c r="L2" s="58"/>
      <c r="M2" s="58"/>
      <c r="N2" s="58"/>
      <c r="O2" s="58"/>
      <c r="P2" s="58"/>
      <c r="Q2" s="58"/>
      <c r="R2" s="58"/>
      <c r="S2" s="58"/>
      <c r="T2" s="220" t="s">
        <v>167</v>
      </c>
      <c r="U2" s="220"/>
      <c r="V2" s="58"/>
      <c r="W2" s="58"/>
      <c r="X2" s="38"/>
      <c r="Y2" s="37"/>
    </row>
    <row r="3" spans="1:25" x14ac:dyDescent="0.2">
      <c r="A3" s="40"/>
      <c r="B3" s="221">
        <f>+'Datos Generales'!D17</f>
        <v>0</v>
      </c>
      <c r="C3" s="221"/>
      <c r="D3" s="221"/>
      <c r="E3" s="221"/>
      <c r="F3" s="221"/>
      <c r="G3" s="221"/>
      <c r="H3" s="221"/>
      <c r="I3" s="58"/>
      <c r="J3" s="58"/>
      <c r="K3" s="58"/>
      <c r="L3" s="58"/>
      <c r="M3" s="58"/>
      <c r="N3" s="58"/>
      <c r="O3" s="58"/>
      <c r="P3" s="58"/>
      <c r="Q3" s="58"/>
      <c r="R3" s="58"/>
      <c r="S3" s="58"/>
      <c r="T3" s="220" t="s">
        <v>17</v>
      </c>
      <c r="U3" s="220"/>
      <c r="V3" s="58"/>
      <c r="W3" s="58"/>
      <c r="X3" s="38"/>
      <c r="Y3" s="37"/>
    </row>
    <row r="4" spans="1:25" x14ac:dyDescent="0.2">
      <c r="A4" s="38"/>
      <c r="B4" s="221" t="str">
        <f>+'Datos Generales'!D12</f>
        <v xml:space="preserve"> </v>
      </c>
      <c r="C4" s="221">
        <f>+'Datos Generales'!J12</f>
        <v>0</v>
      </c>
      <c r="D4" s="58"/>
      <c r="E4" s="58"/>
      <c r="F4" s="58"/>
      <c r="G4" s="58"/>
      <c r="H4" s="58"/>
      <c r="I4" s="58"/>
      <c r="J4" s="58"/>
      <c r="K4" s="58"/>
      <c r="L4" s="58"/>
      <c r="M4" s="58"/>
      <c r="N4" s="58"/>
      <c r="O4" s="58"/>
      <c r="P4" s="58"/>
      <c r="Q4" s="58"/>
      <c r="R4" s="58"/>
      <c r="S4" s="58"/>
      <c r="T4" s="220">
        <f>+'Datos Generales'!D11</f>
        <v>2025</v>
      </c>
      <c r="U4" s="220"/>
      <c r="V4" s="58"/>
      <c r="W4" s="58"/>
      <c r="X4" s="38"/>
      <c r="Y4" s="37"/>
    </row>
    <row r="5" spans="1:25" ht="16.5" x14ac:dyDescent="0.3">
      <c r="A5" s="40"/>
      <c r="B5" s="884" t="s">
        <v>117</v>
      </c>
      <c r="C5" s="884"/>
      <c r="D5" s="884"/>
      <c r="E5" s="884"/>
      <c r="F5" s="884"/>
      <c r="G5" s="884"/>
      <c r="H5" s="884"/>
      <c r="I5" s="884"/>
      <c r="J5" s="884"/>
      <c r="K5" s="58"/>
      <c r="L5" s="58"/>
      <c r="M5" s="58"/>
      <c r="N5" s="58"/>
      <c r="O5" s="58"/>
      <c r="P5" s="58"/>
      <c r="Q5" s="58"/>
      <c r="R5" s="58"/>
      <c r="S5" s="58"/>
      <c r="T5" s="58"/>
      <c r="U5" s="58"/>
      <c r="V5" s="885" t="s">
        <v>987</v>
      </c>
      <c r="W5" s="885"/>
      <c r="X5" s="38"/>
      <c r="Y5" s="37"/>
    </row>
    <row r="6" spans="1:25" x14ac:dyDescent="0.2">
      <c r="A6" s="38"/>
      <c r="B6" s="47"/>
      <c r="C6" s="47"/>
      <c r="D6" s="47"/>
      <c r="E6" s="47"/>
      <c r="F6" s="47"/>
      <c r="G6" s="47"/>
      <c r="H6" s="47"/>
      <c r="I6" s="47"/>
      <c r="J6" s="47"/>
      <c r="K6" s="47"/>
      <c r="L6" s="47"/>
      <c r="M6" s="47"/>
      <c r="N6" s="47"/>
      <c r="O6" s="47"/>
      <c r="P6" s="47"/>
      <c r="Q6" s="47"/>
      <c r="R6" s="47"/>
      <c r="S6" s="47"/>
      <c r="T6" s="47"/>
      <c r="U6" s="47"/>
      <c r="V6" s="47"/>
      <c r="W6" s="47"/>
      <c r="X6" s="38"/>
      <c r="Y6" s="37"/>
    </row>
    <row r="7" spans="1:25" ht="63.75" x14ac:dyDescent="0.25">
      <c r="A7" s="40"/>
      <c r="B7" s="769" t="s">
        <v>70</v>
      </c>
      <c r="C7" s="770"/>
      <c r="D7" s="771"/>
      <c r="E7" s="58"/>
      <c r="F7" s="142" t="s">
        <v>314</v>
      </c>
      <c r="G7" s="47"/>
      <c r="H7" s="280" t="s">
        <v>315</v>
      </c>
      <c r="I7" s="115"/>
      <c r="J7" s="280" t="s">
        <v>316</v>
      </c>
      <c r="K7" s="58"/>
      <c r="L7" s="142" t="s">
        <v>16</v>
      </c>
      <c r="M7" s="58"/>
      <c r="N7" s="142" t="s">
        <v>317</v>
      </c>
      <c r="O7" s="58"/>
      <c r="P7" s="142" t="s">
        <v>318</v>
      </c>
      <c r="Q7" s="58"/>
      <c r="R7" s="280" t="s">
        <v>319</v>
      </c>
      <c r="S7" s="58"/>
      <c r="T7" s="142" t="s">
        <v>44</v>
      </c>
      <c r="U7" s="58"/>
      <c r="V7" s="527" t="s">
        <v>988</v>
      </c>
      <c r="W7" s="527" t="s">
        <v>989</v>
      </c>
      <c r="X7" s="55"/>
      <c r="Y7" s="37"/>
    </row>
    <row r="8" spans="1:25" x14ac:dyDescent="0.2">
      <c r="A8" s="38"/>
      <c r="B8" s="40"/>
      <c r="C8" s="38"/>
      <c r="D8" s="38"/>
      <c r="E8" s="38"/>
      <c r="F8" s="40"/>
      <c r="G8" s="38"/>
      <c r="H8" s="38"/>
      <c r="I8" s="38"/>
      <c r="J8" s="38"/>
      <c r="K8" s="38"/>
      <c r="L8" s="38"/>
      <c r="M8" s="38"/>
      <c r="N8" s="38"/>
      <c r="O8" s="38"/>
      <c r="P8" s="38"/>
      <c r="Q8" s="38"/>
      <c r="R8" s="38"/>
      <c r="S8" s="38"/>
      <c r="T8" s="38"/>
      <c r="U8" s="38"/>
      <c r="V8" s="38"/>
      <c r="W8" s="38"/>
      <c r="X8" s="38"/>
      <c r="Y8" s="37"/>
    </row>
    <row r="9" spans="1:25" ht="13.5" x14ac:dyDescent="0.25">
      <c r="A9" s="53">
        <v>1</v>
      </c>
      <c r="B9" s="886"/>
      <c r="C9" s="887"/>
      <c r="D9" s="888"/>
      <c r="E9" s="38"/>
      <c r="F9" s="289"/>
      <c r="G9" s="285"/>
      <c r="H9" s="289"/>
      <c r="I9" s="285"/>
      <c r="J9" s="289"/>
      <c r="K9" s="285"/>
      <c r="L9" s="289"/>
      <c r="M9" s="285"/>
      <c r="N9" s="289"/>
      <c r="O9" s="285"/>
      <c r="P9" s="289"/>
      <c r="Q9" s="285"/>
      <c r="R9" s="289"/>
      <c r="S9" s="284"/>
      <c r="T9" s="289"/>
      <c r="U9" s="38"/>
      <c r="V9" s="524"/>
      <c r="W9" s="524"/>
      <c r="X9" s="38"/>
      <c r="Y9" s="37"/>
    </row>
    <row r="10" spans="1:25" ht="13.5" x14ac:dyDescent="0.25">
      <c r="A10" s="53">
        <v>2</v>
      </c>
      <c r="B10" s="881"/>
      <c r="C10" s="882"/>
      <c r="D10" s="883"/>
      <c r="E10" s="38"/>
      <c r="F10" s="291"/>
      <c r="G10" s="285"/>
      <c r="H10" s="291"/>
      <c r="I10" s="285"/>
      <c r="J10" s="291"/>
      <c r="K10" s="285"/>
      <c r="L10" s="291"/>
      <c r="M10" s="285"/>
      <c r="N10" s="291"/>
      <c r="O10" s="285"/>
      <c r="P10" s="291"/>
      <c r="Q10" s="285"/>
      <c r="R10" s="291"/>
      <c r="S10" s="284"/>
      <c r="T10" s="291"/>
      <c r="U10" s="38"/>
      <c r="V10" s="525"/>
      <c r="W10" s="525"/>
      <c r="X10" s="38"/>
      <c r="Y10" s="37"/>
    </row>
    <row r="11" spans="1:25" ht="13.5" x14ac:dyDescent="0.25">
      <c r="A11" s="53">
        <v>3</v>
      </c>
      <c r="B11" s="881"/>
      <c r="C11" s="882"/>
      <c r="D11" s="883"/>
      <c r="E11" s="38"/>
      <c r="F11" s="291"/>
      <c r="G11" s="285"/>
      <c r="H11" s="291"/>
      <c r="I11" s="285"/>
      <c r="J11" s="291"/>
      <c r="K11" s="285"/>
      <c r="L11" s="291"/>
      <c r="M11" s="285"/>
      <c r="N11" s="291"/>
      <c r="O11" s="285"/>
      <c r="P11" s="291"/>
      <c r="Q11" s="285"/>
      <c r="R11" s="291"/>
      <c r="S11" s="284"/>
      <c r="T11" s="291"/>
      <c r="U11" s="38"/>
      <c r="V11" s="525"/>
      <c r="W11" s="525"/>
      <c r="X11" s="38"/>
      <c r="Y11" s="37"/>
    </row>
    <row r="12" spans="1:25" ht="13.5" x14ac:dyDescent="0.25">
      <c r="A12" s="53">
        <v>4</v>
      </c>
      <c r="B12" s="881"/>
      <c r="C12" s="882"/>
      <c r="D12" s="883"/>
      <c r="E12" s="38"/>
      <c r="F12" s="291"/>
      <c r="G12" s="285"/>
      <c r="H12" s="291"/>
      <c r="I12" s="285"/>
      <c r="J12" s="291"/>
      <c r="K12" s="285"/>
      <c r="L12" s="291"/>
      <c r="M12" s="285"/>
      <c r="N12" s="291"/>
      <c r="O12" s="285"/>
      <c r="P12" s="291"/>
      <c r="Q12" s="285"/>
      <c r="R12" s="291"/>
      <c r="S12" s="284"/>
      <c r="T12" s="291"/>
      <c r="U12" s="38"/>
      <c r="V12" s="525"/>
      <c r="W12" s="525"/>
      <c r="X12" s="38"/>
      <c r="Y12" s="37"/>
    </row>
    <row r="13" spans="1:25" ht="13.5" x14ac:dyDescent="0.25">
      <c r="A13" s="53">
        <v>5</v>
      </c>
      <c r="B13" s="881"/>
      <c r="C13" s="882"/>
      <c r="D13" s="883"/>
      <c r="E13" s="38"/>
      <c r="F13" s="291"/>
      <c r="G13" s="285"/>
      <c r="H13" s="291"/>
      <c r="I13" s="285"/>
      <c r="J13" s="291"/>
      <c r="K13" s="285"/>
      <c r="L13" s="291"/>
      <c r="M13" s="285"/>
      <c r="N13" s="291"/>
      <c r="O13" s="285"/>
      <c r="P13" s="291"/>
      <c r="Q13" s="285"/>
      <c r="R13" s="291"/>
      <c r="S13" s="284"/>
      <c r="T13" s="291"/>
      <c r="U13" s="38"/>
      <c r="V13" s="525"/>
      <c r="W13" s="525"/>
      <c r="X13" s="38"/>
      <c r="Y13" s="37"/>
    </row>
    <row r="14" spans="1:25" ht="13.5" x14ac:dyDescent="0.25">
      <c r="A14" s="53">
        <v>6</v>
      </c>
      <c r="B14" s="881"/>
      <c r="C14" s="882"/>
      <c r="D14" s="883"/>
      <c r="E14" s="38"/>
      <c r="F14" s="291"/>
      <c r="G14" s="285"/>
      <c r="H14" s="291"/>
      <c r="I14" s="285"/>
      <c r="J14" s="291"/>
      <c r="K14" s="285"/>
      <c r="L14" s="291"/>
      <c r="M14" s="285"/>
      <c r="N14" s="291"/>
      <c r="O14" s="285"/>
      <c r="P14" s="291"/>
      <c r="Q14" s="285"/>
      <c r="R14" s="291"/>
      <c r="S14" s="284"/>
      <c r="T14" s="291"/>
      <c r="U14" s="38"/>
      <c r="V14" s="525"/>
      <c r="W14" s="525"/>
      <c r="X14" s="38"/>
      <c r="Y14" s="37"/>
    </row>
    <row r="15" spans="1:25" ht="13.5" x14ac:dyDescent="0.25">
      <c r="A15" s="53">
        <v>7</v>
      </c>
      <c r="B15" s="881"/>
      <c r="C15" s="882"/>
      <c r="D15" s="883"/>
      <c r="E15" s="38"/>
      <c r="F15" s="291"/>
      <c r="G15" s="285"/>
      <c r="H15" s="291"/>
      <c r="I15" s="285"/>
      <c r="J15" s="291"/>
      <c r="K15" s="285"/>
      <c r="L15" s="291"/>
      <c r="M15" s="285"/>
      <c r="N15" s="291"/>
      <c r="O15" s="285"/>
      <c r="P15" s="291"/>
      <c r="Q15" s="285"/>
      <c r="R15" s="291"/>
      <c r="S15" s="284"/>
      <c r="T15" s="291"/>
      <c r="U15" s="38"/>
      <c r="V15" s="525"/>
      <c r="W15" s="525"/>
      <c r="X15" s="38"/>
      <c r="Y15" s="37"/>
    </row>
    <row r="16" spans="1:25" ht="13.5" x14ac:dyDescent="0.25">
      <c r="A16" s="53">
        <v>8</v>
      </c>
      <c r="B16" s="881"/>
      <c r="C16" s="882"/>
      <c r="D16" s="883"/>
      <c r="E16" s="38"/>
      <c r="F16" s="291"/>
      <c r="G16" s="285"/>
      <c r="H16" s="291"/>
      <c r="I16" s="285"/>
      <c r="J16" s="291"/>
      <c r="K16" s="285"/>
      <c r="L16" s="291"/>
      <c r="M16" s="285"/>
      <c r="N16" s="291"/>
      <c r="O16" s="285"/>
      <c r="P16" s="291"/>
      <c r="Q16" s="285"/>
      <c r="R16" s="291"/>
      <c r="S16" s="284"/>
      <c r="T16" s="291"/>
      <c r="U16" s="38"/>
      <c r="V16" s="525"/>
      <c r="W16" s="525"/>
      <c r="X16" s="38"/>
      <c r="Y16" s="37"/>
    </row>
    <row r="17" spans="1:25" ht="13.5" x14ac:dyDescent="0.25">
      <c r="A17" s="53">
        <v>9</v>
      </c>
      <c r="B17" s="881"/>
      <c r="C17" s="882"/>
      <c r="D17" s="883"/>
      <c r="E17" s="38"/>
      <c r="F17" s="291"/>
      <c r="G17" s="285"/>
      <c r="H17" s="291"/>
      <c r="I17" s="285"/>
      <c r="J17" s="291"/>
      <c r="K17" s="285"/>
      <c r="L17" s="291"/>
      <c r="M17" s="285"/>
      <c r="N17" s="291"/>
      <c r="O17" s="285"/>
      <c r="P17" s="291"/>
      <c r="Q17" s="285"/>
      <c r="R17" s="291"/>
      <c r="S17" s="284"/>
      <c r="T17" s="291"/>
      <c r="U17" s="38"/>
      <c r="V17" s="525"/>
      <c r="W17" s="525"/>
      <c r="X17" s="38"/>
      <c r="Y17" s="37"/>
    </row>
    <row r="18" spans="1:25" ht="13.5" x14ac:dyDescent="0.25">
      <c r="A18" s="53">
        <v>10</v>
      </c>
      <c r="B18" s="881"/>
      <c r="C18" s="882"/>
      <c r="D18" s="883"/>
      <c r="E18" s="38"/>
      <c r="F18" s="291"/>
      <c r="G18" s="285"/>
      <c r="H18" s="291"/>
      <c r="I18" s="285"/>
      <c r="J18" s="291"/>
      <c r="K18" s="285"/>
      <c r="L18" s="291"/>
      <c r="M18" s="285"/>
      <c r="N18" s="291"/>
      <c r="O18" s="285"/>
      <c r="P18" s="291"/>
      <c r="Q18" s="285"/>
      <c r="R18" s="291"/>
      <c r="S18" s="284"/>
      <c r="T18" s="291"/>
      <c r="U18" s="38"/>
      <c r="V18" s="525"/>
      <c r="W18" s="525"/>
      <c r="X18" s="38"/>
      <c r="Y18" s="37"/>
    </row>
    <row r="19" spans="1:25" ht="13.5" x14ac:dyDescent="0.25">
      <c r="A19" s="53">
        <v>11</v>
      </c>
      <c r="B19" s="881"/>
      <c r="C19" s="882"/>
      <c r="D19" s="883"/>
      <c r="E19" s="38"/>
      <c r="F19" s="291"/>
      <c r="G19" s="285"/>
      <c r="H19" s="291"/>
      <c r="I19" s="285"/>
      <c r="J19" s="291"/>
      <c r="K19" s="285"/>
      <c r="L19" s="291"/>
      <c r="M19" s="285"/>
      <c r="N19" s="291"/>
      <c r="O19" s="285"/>
      <c r="P19" s="291"/>
      <c r="Q19" s="285"/>
      <c r="R19" s="291"/>
      <c r="S19" s="284"/>
      <c r="T19" s="291"/>
      <c r="U19" s="38"/>
      <c r="V19" s="525"/>
      <c r="W19" s="525"/>
      <c r="X19" s="38"/>
      <c r="Y19" s="37"/>
    </row>
    <row r="20" spans="1:25" ht="13.5" x14ac:dyDescent="0.25">
      <c r="A20" s="53">
        <v>12</v>
      </c>
      <c r="B20" s="881"/>
      <c r="C20" s="882"/>
      <c r="D20" s="883"/>
      <c r="E20" s="38"/>
      <c r="F20" s="291"/>
      <c r="G20" s="285"/>
      <c r="H20" s="291"/>
      <c r="I20" s="285"/>
      <c r="J20" s="291"/>
      <c r="K20" s="285"/>
      <c r="L20" s="291"/>
      <c r="M20" s="285"/>
      <c r="N20" s="291"/>
      <c r="O20" s="285"/>
      <c r="P20" s="291"/>
      <c r="Q20" s="285"/>
      <c r="R20" s="291"/>
      <c r="S20" s="284"/>
      <c r="T20" s="291"/>
      <c r="U20" s="38"/>
      <c r="V20" s="525"/>
      <c r="W20" s="525"/>
      <c r="X20" s="38"/>
      <c r="Y20" s="37"/>
    </row>
    <row r="21" spans="1:25" ht="13.5" x14ac:dyDescent="0.25">
      <c r="A21" s="53">
        <v>13</v>
      </c>
      <c r="B21" s="881"/>
      <c r="C21" s="882"/>
      <c r="D21" s="883"/>
      <c r="E21" s="38"/>
      <c r="F21" s="291"/>
      <c r="G21" s="285"/>
      <c r="H21" s="291"/>
      <c r="I21" s="285"/>
      <c r="J21" s="291"/>
      <c r="K21" s="285"/>
      <c r="L21" s="291"/>
      <c r="M21" s="285"/>
      <c r="N21" s="291"/>
      <c r="O21" s="285"/>
      <c r="P21" s="291"/>
      <c r="Q21" s="285"/>
      <c r="R21" s="291"/>
      <c r="S21" s="284"/>
      <c r="T21" s="291"/>
      <c r="U21" s="38"/>
      <c r="V21" s="525"/>
      <c r="W21" s="525"/>
      <c r="X21" s="38"/>
      <c r="Y21" s="37"/>
    </row>
    <row r="22" spans="1:25" ht="13.5" x14ac:dyDescent="0.25">
      <c r="A22" s="53">
        <v>14</v>
      </c>
      <c r="B22" s="881"/>
      <c r="C22" s="882"/>
      <c r="D22" s="883"/>
      <c r="E22" s="38"/>
      <c r="F22" s="291"/>
      <c r="G22" s="285"/>
      <c r="H22" s="291"/>
      <c r="I22" s="285"/>
      <c r="J22" s="291"/>
      <c r="K22" s="285"/>
      <c r="L22" s="291"/>
      <c r="M22" s="285"/>
      <c r="N22" s="291"/>
      <c r="O22" s="285"/>
      <c r="P22" s="291"/>
      <c r="Q22" s="285"/>
      <c r="R22" s="291"/>
      <c r="S22" s="284"/>
      <c r="T22" s="291"/>
      <c r="U22" s="38"/>
      <c r="V22" s="525"/>
      <c r="W22" s="525"/>
      <c r="X22" s="38"/>
      <c r="Y22" s="37"/>
    </row>
    <row r="23" spans="1:25" ht="13.5" x14ac:dyDescent="0.25">
      <c r="A23" s="53">
        <v>15</v>
      </c>
      <c r="B23" s="881"/>
      <c r="C23" s="882"/>
      <c r="D23" s="883"/>
      <c r="E23" s="38"/>
      <c r="F23" s="291"/>
      <c r="G23" s="285"/>
      <c r="H23" s="291"/>
      <c r="I23" s="285"/>
      <c r="J23" s="291"/>
      <c r="K23" s="285"/>
      <c r="L23" s="291"/>
      <c r="M23" s="285"/>
      <c r="N23" s="291"/>
      <c r="O23" s="285"/>
      <c r="P23" s="291"/>
      <c r="Q23" s="285"/>
      <c r="R23" s="291"/>
      <c r="S23" s="284"/>
      <c r="T23" s="291"/>
      <c r="U23" s="38"/>
      <c r="V23" s="525"/>
      <c r="W23" s="525"/>
      <c r="X23" s="38"/>
      <c r="Y23" s="37"/>
    </row>
    <row r="24" spans="1:25" ht="13.5" x14ac:dyDescent="0.25">
      <c r="A24" s="53">
        <v>16</v>
      </c>
      <c r="B24" s="881"/>
      <c r="C24" s="882"/>
      <c r="D24" s="883"/>
      <c r="E24" s="38"/>
      <c r="F24" s="291"/>
      <c r="G24" s="285"/>
      <c r="H24" s="291"/>
      <c r="I24" s="285"/>
      <c r="J24" s="291"/>
      <c r="K24" s="285"/>
      <c r="L24" s="291"/>
      <c r="M24" s="285"/>
      <c r="N24" s="291"/>
      <c r="O24" s="285"/>
      <c r="P24" s="291"/>
      <c r="Q24" s="285"/>
      <c r="R24" s="291"/>
      <c r="S24" s="284"/>
      <c r="T24" s="291"/>
      <c r="U24" s="38"/>
      <c r="V24" s="525"/>
      <c r="W24" s="525"/>
      <c r="X24" s="38"/>
      <c r="Y24" s="37"/>
    </row>
    <row r="25" spans="1:25" ht="13.5" x14ac:dyDescent="0.25">
      <c r="A25" s="53">
        <v>17</v>
      </c>
      <c r="B25" s="881"/>
      <c r="C25" s="882"/>
      <c r="D25" s="883"/>
      <c r="E25" s="38"/>
      <c r="F25" s="291"/>
      <c r="G25" s="285"/>
      <c r="H25" s="291"/>
      <c r="I25" s="285"/>
      <c r="J25" s="291"/>
      <c r="K25" s="285"/>
      <c r="L25" s="291"/>
      <c r="M25" s="285"/>
      <c r="N25" s="291"/>
      <c r="O25" s="285"/>
      <c r="P25" s="291"/>
      <c r="Q25" s="285"/>
      <c r="R25" s="291"/>
      <c r="S25" s="284"/>
      <c r="T25" s="291"/>
      <c r="U25" s="38"/>
      <c r="V25" s="525"/>
      <c r="W25" s="525"/>
      <c r="X25" s="38"/>
      <c r="Y25" s="37"/>
    </row>
    <row r="26" spans="1:25" ht="13.5" x14ac:dyDescent="0.25">
      <c r="A26" s="53">
        <v>18</v>
      </c>
      <c r="B26" s="881"/>
      <c r="C26" s="882"/>
      <c r="D26" s="883"/>
      <c r="E26" s="38"/>
      <c r="F26" s="291"/>
      <c r="G26" s="285"/>
      <c r="H26" s="291"/>
      <c r="I26" s="285"/>
      <c r="J26" s="291"/>
      <c r="K26" s="285"/>
      <c r="L26" s="291"/>
      <c r="M26" s="285"/>
      <c r="N26" s="291"/>
      <c r="O26" s="285"/>
      <c r="P26" s="291"/>
      <c r="Q26" s="285"/>
      <c r="R26" s="291"/>
      <c r="S26" s="284"/>
      <c r="T26" s="291"/>
      <c r="U26" s="38"/>
      <c r="V26" s="525"/>
      <c r="W26" s="525"/>
      <c r="X26" s="38"/>
      <c r="Y26" s="37"/>
    </row>
    <row r="27" spans="1:25" ht="13.5" x14ac:dyDescent="0.25">
      <c r="A27" s="53">
        <v>19</v>
      </c>
      <c r="B27" s="881"/>
      <c r="C27" s="882"/>
      <c r="D27" s="883"/>
      <c r="E27" s="38"/>
      <c r="F27" s="291"/>
      <c r="G27" s="285"/>
      <c r="H27" s="291"/>
      <c r="I27" s="285"/>
      <c r="J27" s="291"/>
      <c r="K27" s="285"/>
      <c r="L27" s="291"/>
      <c r="M27" s="285"/>
      <c r="N27" s="291"/>
      <c r="O27" s="285"/>
      <c r="P27" s="291"/>
      <c r="Q27" s="285"/>
      <c r="R27" s="291"/>
      <c r="S27" s="284"/>
      <c r="T27" s="291"/>
      <c r="U27" s="38"/>
      <c r="V27" s="525"/>
      <c r="W27" s="525"/>
      <c r="X27" s="38"/>
      <c r="Y27" s="37"/>
    </row>
    <row r="28" spans="1:25" ht="13.5" x14ac:dyDescent="0.25">
      <c r="A28" s="53">
        <v>20</v>
      </c>
      <c r="B28" s="881"/>
      <c r="C28" s="882"/>
      <c r="D28" s="883"/>
      <c r="E28" s="38"/>
      <c r="F28" s="291"/>
      <c r="G28" s="285"/>
      <c r="H28" s="291"/>
      <c r="I28" s="285"/>
      <c r="J28" s="291"/>
      <c r="K28" s="285"/>
      <c r="L28" s="291"/>
      <c r="M28" s="285"/>
      <c r="N28" s="291"/>
      <c r="O28" s="285"/>
      <c r="P28" s="291"/>
      <c r="Q28" s="285"/>
      <c r="R28" s="291"/>
      <c r="S28" s="284"/>
      <c r="T28" s="291"/>
      <c r="U28" s="38"/>
      <c r="V28" s="525"/>
      <c r="W28" s="525"/>
      <c r="X28" s="38"/>
      <c r="Y28" s="37"/>
    </row>
    <row r="29" spans="1:25" ht="13.5" x14ac:dyDescent="0.25">
      <c r="A29" s="53">
        <v>21</v>
      </c>
      <c r="B29" s="881"/>
      <c r="C29" s="882"/>
      <c r="D29" s="883"/>
      <c r="E29" s="38"/>
      <c r="F29" s="291"/>
      <c r="G29" s="285"/>
      <c r="H29" s="291"/>
      <c r="I29" s="285"/>
      <c r="J29" s="291"/>
      <c r="K29" s="285"/>
      <c r="L29" s="291"/>
      <c r="M29" s="285"/>
      <c r="N29" s="291"/>
      <c r="O29" s="285"/>
      <c r="P29" s="291"/>
      <c r="Q29" s="285"/>
      <c r="R29" s="291"/>
      <c r="S29" s="284"/>
      <c r="T29" s="291"/>
      <c r="U29" s="38"/>
      <c r="V29" s="525"/>
      <c r="W29" s="525"/>
      <c r="X29" s="38"/>
      <c r="Y29" s="37"/>
    </row>
    <row r="30" spans="1:25" ht="13.5" x14ac:dyDescent="0.25">
      <c r="A30" s="53">
        <v>22</v>
      </c>
      <c r="B30" s="881"/>
      <c r="C30" s="882"/>
      <c r="D30" s="883"/>
      <c r="E30" s="38"/>
      <c r="F30" s="291"/>
      <c r="G30" s="285"/>
      <c r="H30" s="291"/>
      <c r="I30" s="285"/>
      <c r="J30" s="291"/>
      <c r="K30" s="285"/>
      <c r="L30" s="291"/>
      <c r="M30" s="285"/>
      <c r="N30" s="291"/>
      <c r="O30" s="285"/>
      <c r="P30" s="291"/>
      <c r="Q30" s="285"/>
      <c r="R30" s="291"/>
      <c r="S30" s="284"/>
      <c r="T30" s="291"/>
      <c r="U30" s="38"/>
      <c r="V30" s="525"/>
      <c r="W30" s="525"/>
      <c r="X30" s="38"/>
      <c r="Y30" s="37"/>
    </row>
    <row r="31" spans="1:25" ht="13.5" x14ac:dyDescent="0.25">
      <c r="A31" s="53">
        <v>23</v>
      </c>
      <c r="B31" s="881"/>
      <c r="C31" s="882"/>
      <c r="D31" s="883"/>
      <c r="E31" s="38"/>
      <c r="F31" s="291"/>
      <c r="G31" s="285"/>
      <c r="H31" s="291"/>
      <c r="I31" s="285"/>
      <c r="J31" s="291"/>
      <c r="K31" s="285"/>
      <c r="L31" s="291"/>
      <c r="M31" s="285"/>
      <c r="N31" s="291"/>
      <c r="O31" s="285"/>
      <c r="P31" s="291"/>
      <c r="Q31" s="285"/>
      <c r="R31" s="291"/>
      <c r="S31" s="284"/>
      <c r="T31" s="291"/>
      <c r="U31" s="38"/>
      <c r="V31" s="525"/>
      <c r="W31" s="525"/>
      <c r="X31" s="38"/>
      <c r="Y31" s="37"/>
    </row>
    <row r="32" spans="1:25" ht="13.5" x14ac:dyDescent="0.25">
      <c r="A32" s="53">
        <v>24</v>
      </c>
      <c r="B32" s="895"/>
      <c r="C32" s="896"/>
      <c r="D32" s="897"/>
      <c r="E32" s="38"/>
      <c r="F32" s="293"/>
      <c r="G32" s="285"/>
      <c r="H32" s="293"/>
      <c r="I32" s="285"/>
      <c r="J32" s="293"/>
      <c r="K32" s="285"/>
      <c r="L32" s="293"/>
      <c r="M32" s="285"/>
      <c r="N32" s="293"/>
      <c r="O32" s="285"/>
      <c r="P32" s="293"/>
      <c r="Q32" s="285"/>
      <c r="R32" s="293"/>
      <c r="S32" s="284"/>
      <c r="T32" s="293"/>
      <c r="U32" s="38"/>
      <c r="V32" s="526"/>
      <c r="W32" s="526"/>
      <c r="X32" s="38"/>
      <c r="Y32" s="37"/>
    </row>
    <row r="33" spans="1:25" ht="7.5" customHeight="1" x14ac:dyDescent="0.2">
      <c r="A33" s="53"/>
      <c r="B33" s="796"/>
      <c r="C33" s="796"/>
      <c r="D33" s="796"/>
      <c r="E33" s="38"/>
      <c r="F33" s="285"/>
      <c r="G33" s="285"/>
      <c r="H33" s="285"/>
      <c r="I33" s="285"/>
      <c r="J33" s="285"/>
      <c r="K33" s="285"/>
      <c r="L33" s="285"/>
      <c r="M33" s="285"/>
      <c r="N33" s="285"/>
      <c r="O33" s="285"/>
      <c r="P33" s="285"/>
      <c r="Q33" s="285"/>
      <c r="R33" s="285"/>
      <c r="S33" s="285"/>
      <c r="T33" s="285"/>
      <c r="U33" s="285"/>
      <c r="V33" s="285"/>
      <c r="W33" s="285"/>
      <c r="X33" s="38"/>
      <c r="Y33" s="37"/>
    </row>
    <row r="34" spans="1:25" x14ac:dyDescent="0.2">
      <c r="A34" s="53"/>
      <c r="B34" s="806" t="s">
        <v>91</v>
      </c>
      <c r="C34" s="807"/>
      <c r="D34" s="808"/>
      <c r="E34" s="47"/>
      <c r="F34" s="553">
        <f>SUM(F9:F32)</f>
        <v>0</v>
      </c>
      <c r="G34" s="329"/>
      <c r="H34" s="553">
        <f>SUM(H9:H32)</f>
        <v>0</v>
      </c>
      <c r="I34" s="330"/>
      <c r="J34" s="553">
        <f>SUM(J9:J32)</f>
        <v>0</v>
      </c>
      <c r="K34" s="330"/>
      <c r="L34" s="553">
        <f>SUM(L9:L32)</f>
        <v>0</v>
      </c>
      <c r="M34" s="330"/>
      <c r="N34" s="553">
        <f>SUM(N9:N32)</f>
        <v>0</v>
      </c>
      <c r="O34" s="330"/>
      <c r="P34" s="553">
        <f>SUM(P9:P32)</f>
        <v>0</v>
      </c>
      <c r="Q34" s="330"/>
      <c r="R34" s="553">
        <f>SUM(R9:R32)</f>
        <v>0</v>
      </c>
      <c r="S34" s="330"/>
      <c r="T34" s="553">
        <f>SUM(T9:T32)</f>
        <v>0</v>
      </c>
      <c r="U34" s="38"/>
      <c r="V34" s="283">
        <f t="shared" ref="V34:W34" si="0">SUM(V9:V32)</f>
        <v>0</v>
      </c>
      <c r="W34" s="283">
        <f t="shared" si="0"/>
        <v>0</v>
      </c>
      <c r="X34" s="38"/>
      <c r="Y34" s="37"/>
    </row>
    <row r="35" spans="1:25" ht="7.5" customHeight="1" x14ac:dyDescent="0.2">
      <c r="A35" s="53"/>
      <c r="B35" s="890"/>
      <c r="C35" s="890"/>
      <c r="D35" s="890"/>
      <c r="E35" s="60"/>
      <c r="F35" s="891" t="str">
        <f>IF((+F34+H34+J34+L34+N34+P34+R34+T34)=AJUSTES!H15,"  ","No cuadra con vr AJUSTES")</f>
        <v xml:space="preserve">  </v>
      </c>
      <c r="G35" s="891"/>
      <c r="H35" s="891"/>
      <c r="I35" s="891"/>
      <c r="J35" s="891"/>
      <c r="K35" s="891"/>
      <c r="L35" s="891"/>
      <c r="M35" s="891"/>
      <c r="N35" s="891"/>
      <c r="O35" s="891"/>
      <c r="P35" s="891"/>
      <c r="Q35" s="891"/>
      <c r="R35" s="891"/>
      <c r="S35" s="891"/>
      <c r="T35" s="891"/>
      <c r="U35" s="38"/>
      <c r="V35" s="287"/>
      <c r="W35" s="287"/>
      <c r="X35" s="38"/>
      <c r="Y35" s="37"/>
    </row>
    <row r="36" spans="1:25" x14ac:dyDescent="0.2">
      <c r="A36" s="53"/>
      <c r="B36" s="820" t="s">
        <v>94</v>
      </c>
      <c r="C36" s="821"/>
      <c r="D36" s="822"/>
      <c r="E36" s="85"/>
      <c r="F36" s="558">
        <v>36</v>
      </c>
      <c r="G36" s="347"/>
      <c r="H36" s="558">
        <v>37</v>
      </c>
      <c r="I36" s="330"/>
      <c r="J36" s="558">
        <v>38</v>
      </c>
      <c r="K36" s="330"/>
      <c r="L36" s="558">
        <v>39</v>
      </c>
      <c r="M36" s="329"/>
      <c r="N36" s="558">
        <v>40</v>
      </c>
      <c r="O36" s="329"/>
      <c r="P36" s="558">
        <v>41</v>
      </c>
      <c r="Q36" s="329"/>
      <c r="R36" s="558">
        <v>42</v>
      </c>
      <c r="S36" s="329"/>
      <c r="T36" s="558">
        <v>43</v>
      </c>
      <c r="U36" s="38"/>
      <c r="V36" s="523"/>
      <c r="W36" s="523"/>
      <c r="X36" s="38"/>
      <c r="Y36" s="37"/>
    </row>
    <row r="37" spans="1:25" ht="7.5" customHeight="1" x14ac:dyDescent="0.2">
      <c r="A37" s="53"/>
      <c r="B37" s="890"/>
      <c r="C37" s="890"/>
      <c r="D37" s="890"/>
      <c r="E37" s="60"/>
      <c r="F37" s="346"/>
      <c r="G37" s="287"/>
      <c r="H37" s="287"/>
      <c r="I37" s="287"/>
      <c r="J37" s="287"/>
      <c r="K37" s="287"/>
      <c r="L37" s="287"/>
      <c r="M37" s="287"/>
      <c r="N37" s="287"/>
      <c r="O37" s="287"/>
      <c r="P37" s="287"/>
      <c r="Q37" s="287"/>
      <c r="R37" s="287"/>
      <c r="S37" s="287"/>
      <c r="T37" s="287"/>
      <c r="U37" s="38"/>
      <c r="V37" s="287"/>
      <c r="W37" s="287"/>
      <c r="X37" s="38"/>
      <c r="Y37" s="37"/>
    </row>
    <row r="38" spans="1:25" x14ac:dyDescent="0.2">
      <c r="A38" s="53"/>
      <c r="B38" s="892" t="s">
        <v>95</v>
      </c>
      <c r="C38" s="893"/>
      <c r="D38" s="894"/>
      <c r="E38" s="34"/>
      <c r="F38" s="283">
        <f>ROUND(+F34,-3)</f>
        <v>0</v>
      </c>
      <c r="G38" s="329"/>
      <c r="H38" s="283">
        <f>ROUND(+H34,-3)</f>
        <v>0</v>
      </c>
      <c r="I38" s="329"/>
      <c r="J38" s="283">
        <f>ROUND(+J34,-3)</f>
        <v>0</v>
      </c>
      <c r="K38" s="329"/>
      <c r="L38" s="283">
        <f>ROUND(+L34,-3)</f>
        <v>0</v>
      </c>
      <c r="M38" s="330"/>
      <c r="N38" s="283">
        <f>ROUND(+N34,-3)</f>
        <v>0</v>
      </c>
      <c r="O38" s="330"/>
      <c r="P38" s="283">
        <f>ROUND(+P34,-3)</f>
        <v>0</v>
      </c>
      <c r="Q38" s="330"/>
      <c r="R38" s="283">
        <f>ROUND(+R34,-3)</f>
        <v>0</v>
      </c>
      <c r="S38" s="329"/>
      <c r="T38" s="283">
        <f>ROUND(+T34,-3)</f>
        <v>0</v>
      </c>
      <c r="U38" s="38"/>
      <c r="V38" s="283">
        <f t="shared" ref="V38:W38" si="1">ROUND(+V34,-3)</f>
        <v>0</v>
      </c>
      <c r="W38" s="283">
        <f t="shared" si="1"/>
        <v>0</v>
      </c>
      <c r="X38" s="38"/>
      <c r="Y38" s="37"/>
    </row>
    <row r="39" spans="1:25" x14ac:dyDescent="0.2">
      <c r="A39" s="53"/>
      <c r="B39" s="889"/>
      <c r="C39" s="889"/>
      <c r="D39" s="889"/>
      <c r="E39" s="34"/>
      <c r="F39" s="330"/>
      <c r="G39" s="330"/>
      <c r="H39" s="330"/>
      <c r="I39" s="330"/>
      <c r="J39" s="330"/>
      <c r="K39" s="330"/>
      <c r="L39" s="329"/>
      <c r="M39" s="330"/>
      <c r="N39" s="330"/>
      <c r="O39" s="330"/>
      <c r="P39" s="330"/>
      <c r="Q39" s="330"/>
      <c r="R39" s="330"/>
      <c r="S39" s="330"/>
      <c r="T39" s="330"/>
      <c r="U39" s="330"/>
      <c r="V39" s="330"/>
      <c r="W39" s="330"/>
      <c r="X39" s="38"/>
      <c r="Y39" s="37"/>
    </row>
    <row r="40" spans="1:25" ht="13.5" x14ac:dyDescent="0.25">
      <c r="A40" s="34"/>
      <c r="B40" s="454" t="s">
        <v>390</v>
      </c>
      <c r="C40" s="34"/>
      <c r="D40" s="34"/>
      <c r="E40" s="34"/>
      <c r="F40" s="34"/>
      <c r="G40" s="34"/>
      <c r="H40" s="34"/>
      <c r="I40" s="34"/>
      <c r="J40" s="34"/>
      <c r="K40" s="34"/>
      <c r="L40" s="34"/>
      <c r="M40" s="34"/>
      <c r="N40" s="34" t="s">
        <v>1073</v>
      </c>
      <c r="O40" s="34"/>
      <c r="P40" s="34"/>
      <c r="Q40" s="34"/>
      <c r="R40" s="558">
        <v>44</v>
      </c>
      <c r="S40" s="34"/>
      <c r="T40" s="283">
        <f>+P70</f>
        <v>0</v>
      </c>
      <c r="U40" s="34"/>
      <c r="V40" s="34"/>
      <c r="W40" s="34"/>
      <c r="X40" s="34"/>
      <c r="Y40" s="37"/>
    </row>
    <row r="41" spans="1:25" x14ac:dyDescent="0.2">
      <c r="A41" s="43"/>
      <c r="B41" s="43"/>
      <c r="C41" s="43"/>
      <c r="D41" s="43"/>
      <c r="E41" s="43"/>
      <c r="F41" s="43"/>
      <c r="G41" s="43"/>
      <c r="H41" s="43"/>
      <c r="I41" s="43"/>
      <c r="J41" s="43"/>
      <c r="K41" s="34"/>
      <c r="L41" s="34"/>
      <c r="M41" s="34"/>
      <c r="N41" s="34"/>
      <c r="O41" s="34"/>
      <c r="P41" s="34"/>
      <c r="Q41" s="34"/>
      <c r="R41" s="34"/>
      <c r="S41" s="34"/>
      <c r="T41" s="287"/>
      <c r="U41" s="34"/>
      <c r="V41" s="34"/>
      <c r="W41" s="34"/>
      <c r="X41" s="34"/>
      <c r="Y41" s="37"/>
    </row>
    <row r="42" spans="1:25" x14ac:dyDescent="0.2">
      <c r="A42" s="43"/>
      <c r="B42" s="43"/>
      <c r="C42" s="43"/>
      <c r="D42" s="43"/>
      <c r="E42" s="43"/>
      <c r="F42" s="34"/>
      <c r="G42" s="43"/>
      <c r="H42" s="43"/>
      <c r="I42" s="43"/>
      <c r="J42" s="43"/>
      <c r="K42" s="34"/>
      <c r="L42" s="34"/>
      <c r="M42" s="34"/>
      <c r="N42" s="34"/>
      <c r="O42" s="34"/>
      <c r="P42" s="34"/>
      <c r="Q42" s="34"/>
      <c r="R42" s="34"/>
      <c r="S42" s="34"/>
      <c r="T42" s="34"/>
      <c r="U42" s="34"/>
      <c r="V42" s="34"/>
      <c r="W42" s="34"/>
      <c r="X42" s="34"/>
      <c r="Y42" s="37"/>
    </row>
    <row r="43" spans="1:25" x14ac:dyDescent="0.2">
      <c r="A43" s="38"/>
      <c r="B43" s="40"/>
      <c r="C43" s="40"/>
      <c r="D43" s="40"/>
      <c r="E43" s="40"/>
      <c r="F43" s="40"/>
      <c r="G43" s="40"/>
      <c r="H43" s="40"/>
      <c r="I43" s="38"/>
      <c r="J43" s="38"/>
      <c r="K43" s="38"/>
      <c r="L43" s="38"/>
      <c r="M43" s="38"/>
      <c r="N43" s="38"/>
      <c r="O43" s="38"/>
      <c r="P43" s="38"/>
      <c r="Q43" s="38"/>
      <c r="R43" s="38"/>
      <c r="S43" s="38"/>
      <c r="T43" s="38"/>
      <c r="U43" s="38"/>
      <c r="V43" s="38"/>
      <c r="W43" s="38"/>
      <c r="X43" s="38"/>
      <c r="Y43" s="37"/>
    </row>
    <row r="44" spans="1:25" x14ac:dyDescent="0.2">
      <c r="A44" s="38"/>
      <c r="B44" s="221" t="str">
        <f>+B2</f>
        <v xml:space="preserve">  </v>
      </c>
      <c r="C44" s="58"/>
      <c r="D44" s="221" t="str">
        <f>+D2</f>
        <v xml:space="preserve"> </v>
      </c>
      <c r="E44" s="58"/>
      <c r="F44" s="221" t="str">
        <f>+F2</f>
        <v xml:space="preserve"> </v>
      </c>
      <c r="G44" s="58"/>
      <c r="H44" s="221" t="str">
        <f>+H2</f>
        <v xml:space="preserve"> </v>
      </c>
      <c r="I44" s="58"/>
      <c r="J44" s="58"/>
      <c r="K44" s="58"/>
      <c r="L44" s="58"/>
      <c r="M44" s="58"/>
      <c r="N44" s="58"/>
      <c r="O44" s="58"/>
      <c r="P44" s="58"/>
      <c r="Q44" s="58"/>
      <c r="R44" s="58"/>
      <c r="S44" s="58"/>
      <c r="T44" s="220" t="s">
        <v>168</v>
      </c>
      <c r="U44" s="220"/>
      <c r="V44" s="47"/>
      <c r="W44" s="47"/>
      <c r="X44" s="35"/>
      <c r="Y44" s="37"/>
    </row>
    <row r="45" spans="1:25" x14ac:dyDescent="0.2">
      <c r="A45" s="40"/>
      <c r="B45" s="221">
        <f>+B3</f>
        <v>0</v>
      </c>
      <c r="C45" s="221"/>
      <c r="D45" s="221"/>
      <c r="E45" s="221"/>
      <c r="F45" s="221"/>
      <c r="G45" s="221"/>
      <c r="H45" s="221"/>
      <c r="I45" s="58"/>
      <c r="J45" s="58"/>
      <c r="K45" s="58"/>
      <c r="L45" s="58"/>
      <c r="M45" s="58"/>
      <c r="N45" s="58"/>
      <c r="O45" s="58"/>
      <c r="P45" s="58"/>
      <c r="Q45" s="58"/>
      <c r="R45" s="58"/>
      <c r="S45" s="58"/>
      <c r="T45" s="220" t="s">
        <v>17</v>
      </c>
      <c r="U45" s="220"/>
      <c r="V45" s="47"/>
      <c r="W45" s="47"/>
      <c r="X45" s="35"/>
      <c r="Y45" s="37"/>
    </row>
    <row r="46" spans="1:25" x14ac:dyDescent="0.2">
      <c r="A46" s="38"/>
      <c r="B46" s="221" t="str">
        <f>+B4</f>
        <v xml:space="preserve"> </v>
      </c>
      <c r="C46" s="221">
        <f>+C4</f>
        <v>0</v>
      </c>
      <c r="D46" s="58"/>
      <c r="E46" s="58"/>
      <c r="F46" s="58"/>
      <c r="G46" s="58"/>
      <c r="H46" s="58"/>
      <c r="I46" s="86"/>
      <c r="J46" s="58"/>
      <c r="K46" s="58"/>
      <c r="L46" s="58"/>
      <c r="M46" s="58"/>
      <c r="N46" s="58"/>
      <c r="O46" s="58"/>
      <c r="P46" s="58"/>
      <c r="Q46" s="58"/>
      <c r="R46" s="58"/>
      <c r="S46" s="58"/>
      <c r="T46" s="220">
        <f>+T4</f>
        <v>2025</v>
      </c>
      <c r="U46" s="220"/>
      <c r="V46" s="47"/>
      <c r="W46" s="47"/>
      <c r="X46" s="35"/>
      <c r="Y46" s="37"/>
    </row>
    <row r="47" spans="1:25" ht="16.5" x14ac:dyDescent="0.3">
      <c r="A47" s="40"/>
      <c r="B47" s="884" t="s">
        <v>118</v>
      </c>
      <c r="C47" s="884"/>
      <c r="D47" s="884"/>
      <c r="E47" s="884"/>
      <c r="F47" s="884"/>
      <c r="G47" s="58"/>
      <c r="H47" s="885" t="s">
        <v>987</v>
      </c>
      <c r="I47" s="885"/>
      <c r="J47" s="885"/>
      <c r="K47" s="85"/>
      <c r="L47" s="884" t="s">
        <v>119</v>
      </c>
      <c r="M47" s="884"/>
      <c r="N47" s="884"/>
      <c r="O47" s="884"/>
      <c r="P47" s="884"/>
      <c r="Q47" s="884"/>
      <c r="R47" s="884"/>
      <c r="S47" s="884"/>
      <c r="T47" s="884"/>
      <c r="U47" s="627"/>
      <c r="V47" s="47"/>
      <c r="W47" s="47"/>
      <c r="X47" s="42"/>
      <c r="Y47" s="37"/>
    </row>
    <row r="48" spans="1:25" x14ac:dyDescent="0.2">
      <c r="A48" s="38"/>
      <c r="B48" s="47"/>
      <c r="C48" s="47"/>
      <c r="D48" s="47"/>
      <c r="E48" s="47"/>
      <c r="F48" s="47"/>
      <c r="G48" s="47"/>
      <c r="H48" s="47"/>
      <c r="I48" s="47"/>
      <c r="J48" s="47"/>
      <c r="K48" s="47"/>
      <c r="L48" s="47"/>
      <c r="M48" s="47"/>
      <c r="N48" s="47"/>
      <c r="O48" s="47"/>
      <c r="P48" s="47"/>
      <c r="Q48" s="47"/>
      <c r="R48" s="47"/>
      <c r="S48" s="47"/>
      <c r="T48" s="47"/>
      <c r="U48" s="47"/>
      <c r="V48" s="47"/>
      <c r="W48" s="47"/>
      <c r="X48" s="35"/>
      <c r="Y48" s="37"/>
    </row>
    <row r="49" spans="1:25" ht="36" x14ac:dyDescent="0.2">
      <c r="A49" s="40"/>
      <c r="B49" s="898" t="s">
        <v>70</v>
      </c>
      <c r="C49" s="899"/>
      <c r="D49" s="900"/>
      <c r="E49" s="58"/>
      <c r="F49" s="144" t="s">
        <v>0</v>
      </c>
      <c r="G49" s="47"/>
      <c r="H49" s="527" t="s">
        <v>990</v>
      </c>
      <c r="I49" s="47"/>
      <c r="J49" s="527" t="s">
        <v>989</v>
      </c>
      <c r="K49" s="58"/>
      <c r="L49" s="898" t="s">
        <v>70</v>
      </c>
      <c r="M49" s="899"/>
      <c r="N49" s="899"/>
      <c r="O49" s="899"/>
      <c r="P49" s="899"/>
      <c r="Q49" s="899"/>
      <c r="R49" s="900"/>
      <c r="S49" s="58"/>
      <c r="T49" s="144" t="s">
        <v>0</v>
      </c>
      <c r="U49" s="47"/>
      <c r="V49" s="527" t="s">
        <v>991</v>
      </c>
      <c r="W49" s="527" t="s">
        <v>992</v>
      </c>
      <c r="X49" s="139"/>
      <c r="Y49" s="37"/>
    </row>
    <row r="50" spans="1:25" x14ac:dyDescent="0.2">
      <c r="A50" s="38"/>
      <c r="B50" s="58"/>
      <c r="C50" s="47"/>
      <c r="D50" s="47"/>
      <c r="E50" s="47"/>
      <c r="F50" s="58"/>
      <c r="G50" s="47"/>
      <c r="H50" s="47"/>
      <c r="I50" s="47"/>
      <c r="J50" s="47"/>
      <c r="K50" s="47"/>
      <c r="L50" s="47"/>
      <c r="M50" s="47"/>
      <c r="N50" s="47"/>
      <c r="O50" s="47"/>
      <c r="P50" s="47"/>
      <c r="Q50" s="47"/>
      <c r="R50" s="47"/>
      <c r="S50" s="47"/>
      <c r="T50" s="47"/>
      <c r="U50" s="47"/>
      <c r="V50" s="47"/>
      <c r="W50" s="47"/>
      <c r="X50" s="35"/>
      <c r="Y50" s="37"/>
    </row>
    <row r="51" spans="1:25" ht="13.5" x14ac:dyDescent="0.25">
      <c r="A51" s="53">
        <v>1</v>
      </c>
      <c r="B51" s="813"/>
      <c r="C51" s="775"/>
      <c r="D51" s="776"/>
      <c r="E51" s="38"/>
      <c r="F51" s="289"/>
      <c r="G51" s="43"/>
      <c r="H51" s="540"/>
      <c r="I51" s="43"/>
      <c r="J51" s="540"/>
      <c r="K51" s="83"/>
      <c r="L51" s="83">
        <v>1</v>
      </c>
      <c r="M51" s="529"/>
      <c r="N51" s="528" t="s">
        <v>281</v>
      </c>
      <c r="O51" s="529"/>
      <c r="P51" s="529"/>
      <c r="Q51" s="529"/>
      <c r="R51" s="530"/>
      <c r="S51" s="44"/>
      <c r="T51" s="289"/>
      <c r="U51" s="47"/>
      <c r="V51" s="540"/>
      <c r="W51" s="540"/>
      <c r="X51" s="38"/>
      <c r="Y51" s="37"/>
    </row>
    <row r="52" spans="1:25" ht="13.5" x14ac:dyDescent="0.25">
      <c r="A52" s="53">
        <v>2</v>
      </c>
      <c r="B52" s="795"/>
      <c r="C52" s="777"/>
      <c r="D52" s="778"/>
      <c r="E52" s="38"/>
      <c r="F52" s="291"/>
      <c r="G52" s="43"/>
      <c r="H52" s="541"/>
      <c r="I52" s="43"/>
      <c r="J52" s="541"/>
      <c r="K52" s="83"/>
      <c r="L52" s="83">
        <v>2</v>
      </c>
      <c r="M52" s="532"/>
      <c r="N52" s="531" t="s">
        <v>282</v>
      </c>
      <c r="O52" s="532"/>
      <c r="P52" s="532"/>
      <c r="Q52" s="532"/>
      <c r="R52" s="533"/>
      <c r="S52" s="44"/>
      <c r="T52" s="291"/>
      <c r="U52" s="47"/>
      <c r="V52" s="541"/>
      <c r="W52" s="541"/>
      <c r="X52" s="38"/>
      <c r="Y52" s="37"/>
    </row>
    <row r="53" spans="1:25" ht="13.5" x14ac:dyDescent="0.25">
      <c r="A53" s="53">
        <v>3</v>
      </c>
      <c r="B53" s="795"/>
      <c r="C53" s="777"/>
      <c r="D53" s="778"/>
      <c r="E53" s="38"/>
      <c r="F53" s="291"/>
      <c r="G53" s="43"/>
      <c r="H53" s="541"/>
      <c r="I53" s="43"/>
      <c r="J53" s="541"/>
      <c r="K53" s="83"/>
      <c r="L53" s="83">
        <v>3</v>
      </c>
      <c r="M53" s="532"/>
      <c r="N53" s="531" t="s">
        <v>29</v>
      </c>
      <c r="O53" s="532"/>
      <c r="P53" s="532"/>
      <c r="Q53" s="532"/>
      <c r="R53" s="533"/>
      <c r="S53" s="44"/>
      <c r="T53" s="291"/>
      <c r="U53" s="47"/>
      <c r="V53" s="541"/>
      <c r="W53" s="541"/>
      <c r="X53" s="38"/>
      <c r="Y53" s="37"/>
    </row>
    <row r="54" spans="1:25" ht="13.5" x14ac:dyDescent="0.25">
      <c r="A54" s="53">
        <v>4</v>
      </c>
      <c r="B54" s="795"/>
      <c r="C54" s="777"/>
      <c r="D54" s="778"/>
      <c r="E54" s="38"/>
      <c r="F54" s="291"/>
      <c r="G54" s="43"/>
      <c r="H54" s="541"/>
      <c r="I54" s="43"/>
      <c r="J54" s="541"/>
      <c r="K54" s="83"/>
      <c r="L54" s="83">
        <v>4</v>
      </c>
      <c r="M54" s="532"/>
      <c r="N54" s="531" t="s">
        <v>280</v>
      </c>
      <c r="O54" s="532"/>
      <c r="P54" s="532"/>
      <c r="Q54" s="532"/>
      <c r="R54" s="533"/>
      <c r="S54" s="44"/>
      <c r="T54" s="291"/>
      <c r="U54" s="47"/>
      <c r="V54" s="541"/>
      <c r="W54" s="541"/>
      <c r="X54" s="38"/>
      <c r="Y54" s="37"/>
    </row>
    <row r="55" spans="1:25" ht="13.5" x14ac:dyDescent="0.25">
      <c r="A55" s="53">
        <v>5</v>
      </c>
      <c r="B55" s="795"/>
      <c r="C55" s="777"/>
      <c r="D55" s="778"/>
      <c r="E55" s="38"/>
      <c r="F55" s="291"/>
      <c r="G55" s="43"/>
      <c r="H55" s="541"/>
      <c r="I55" s="43"/>
      <c r="J55" s="541"/>
      <c r="K55" s="83"/>
      <c r="L55" s="83">
        <v>5</v>
      </c>
      <c r="M55" s="532"/>
      <c r="N55" s="531" t="s">
        <v>170</v>
      </c>
      <c r="O55" s="532"/>
      <c r="P55" s="532"/>
      <c r="Q55" s="532"/>
      <c r="R55" s="533"/>
      <c r="S55" s="44"/>
      <c r="T55" s="291"/>
      <c r="U55" s="47"/>
      <c r="V55" s="541"/>
      <c r="W55" s="541"/>
      <c r="X55" s="38"/>
      <c r="Y55" s="37"/>
    </row>
    <row r="56" spans="1:25" ht="13.5" x14ac:dyDescent="0.25">
      <c r="A56" s="53">
        <v>6</v>
      </c>
      <c r="B56" s="795"/>
      <c r="C56" s="777"/>
      <c r="D56" s="778"/>
      <c r="E56" s="38"/>
      <c r="F56" s="291"/>
      <c r="G56" s="43"/>
      <c r="H56" s="541"/>
      <c r="I56" s="43"/>
      <c r="J56" s="541"/>
      <c r="K56" s="83"/>
      <c r="L56" s="83">
        <v>6</v>
      </c>
      <c r="M56" s="532"/>
      <c r="N56" s="531" t="s">
        <v>325</v>
      </c>
      <c r="O56" s="532"/>
      <c r="P56" s="532"/>
      <c r="Q56" s="532"/>
      <c r="R56" s="533"/>
      <c r="S56" s="44"/>
      <c r="T56" s="291"/>
      <c r="U56" s="47"/>
      <c r="V56" s="541"/>
      <c r="W56" s="541"/>
      <c r="X56" s="38"/>
      <c r="Y56" s="37"/>
    </row>
    <row r="57" spans="1:25" ht="13.5" x14ac:dyDescent="0.25">
      <c r="A57" s="53">
        <v>7</v>
      </c>
      <c r="B57" s="795"/>
      <c r="C57" s="777"/>
      <c r="D57" s="778"/>
      <c r="E57" s="38"/>
      <c r="F57" s="291"/>
      <c r="G57" s="43"/>
      <c r="H57" s="541"/>
      <c r="I57" s="43"/>
      <c r="J57" s="541"/>
      <c r="K57" s="83"/>
      <c r="L57" s="83">
        <v>7</v>
      </c>
      <c r="M57" s="532"/>
      <c r="N57" s="531" t="s">
        <v>120</v>
      </c>
      <c r="O57" s="532"/>
      <c r="P57" s="532"/>
      <c r="Q57" s="532"/>
      <c r="R57" s="533"/>
      <c r="S57" s="44"/>
      <c r="T57" s="291"/>
      <c r="U57" s="47"/>
      <c r="V57" s="541"/>
      <c r="W57" s="541"/>
      <c r="X57" s="38"/>
      <c r="Y57" s="37"/>
    </row>
    <row r="58" spans="1:25" ht="13.5" x14ac:dyDescent="0.25">
      <c r="A58" s="53">
        <v>8</v>
      </c>
      <c r="B58" s="795"/>
      <c r="C58" s="777"/>
      <c r="D58" s="778"/>
      <c r="E58" s="38"/>
      <c r="F58" s="291"/>
      <c r="G58" s="43"/>
      <c r="H58" s="541"/>
      <c r="I58" s="43"/>
      <c r="J58" s="541"/>
      <c r="K58" s="83"/>
      <c r="L58" s="83">
        <v>8</v>
      </c>
      <c r="M58" s="532"/>
      <c r="N58" s="531" t="s">
        <v>171</v>
      </c>
      <c r="O58" s="532"/>
      <c r="P58" s="532"/>
      <c r="Q58" s="532"/>
      <c r="R58" s="533"/>
      <c r="S58" s="44"/>
      <c r="T58" s="291"/>
      <c r="U58" s="47"/>
      <c r="V58" s="541"/>
      <c r="W58" s="541"/>
      <c r="X58" s="38"/>
      <c r="Y58" s="37"/>
    </row>
    <row r="59" spans="1:25" ht="13.5" x14ac:dyDescent="0.25">
      <c r="A59" s="53">
        <v>9</v>
      </c>
      <c r="B59" s="795"/>
      <c r="C59" s="777"/>
      <c r="D59" s="778"/>
      <c r="E59" s="38"/>
      <c r="F59" s="291"/>
      <c r="G59" s="43"/>
      <c r="H59" s="541"/>
      <c r="I59" s="43"/>
      <c r="J59" s="541"/>
      <c r="K59" s="83"/>
      <c r="L59" s="83">
        <v>9</v>
      </c>
      <c r="M59" s="532"/>
      <c r="N59" s="531"/>
      <c r="O59" s="532"/>
      <c r="P59" s="532"/>
      <c r="Q59" s="532"/>
      <c r="R59" s="533"/>
      <c r="S59" s="44"/>
      <c r="T59" s="291"/>
      <c r="U59" s="47"/>
      <c r="V59" s="541"/>
      <c r="W59" s="541"/>
      <c r="X59" s="38"/>
      <c r="Y59" s="37"/>
    </row>
    <row r="60" spans="1:25" ht="13.5" x14ac:dyDescent="0.25">
      <c r="A60" s="53">
        <v>10</v>
      </c>
      <c r="B60" s="795"/>
      <c r="C60" s="777"/>
      <c r="D60" s="778"/>
      <c r="E60" s="38"/>
      <c r="F60" s="291"/>
      <c r="G60" s="43"/>
      <c r="H60" s="541"/>
      <c r="I60" s="43"/>
      <c r="J60" s="541"/>
      <c r="K60" s="83"/>
      <c r="L60" s="83">
        <v>10</v>
      </c>
      <c r="M60" s="532"/>
      <c r="N60" s="531" t="s">
        <v>169</v>
      </c>
      <c r="O60" s="532"/>
      <c r="P60" s="532"/>
      <c r="Q60" s="532"/>
      <c r="R60" s="533"/>
      <c r="S60" s="44"/>
      <c r="T60" s="291"/>
      <c r="U60" s="47"/>
      <c r="V60" s="541"/>
      <c r="W60" s="541"/>
      <c r="X60" s="38"/>
      <c r="Y60" s="37"/>
    </row>
    <row r="61" spans="1:25" ht="13.5" x14ac:dyDescent="0.25">
      <c r="A61" s="53">
        <v>11</v>
      </c>
      <c r="B61" s="795"/>
      <c r="C61" s="777"/>
      <c r="D61" s="778"/>
      <c r="E61" s="38"/>
      <c r="F61" s="291"/>
      <c r="G61" s="43"/>
      <c r="H61" s="541"/>
      <c r="I61" s="43"/>
      <c r="J61" s="541"/>
      <c r="K61" s="83"/>
      <c r="L61" s="83">
        <v>11</v>
      </c>
      <c r="M61" s="535"/>
      <c r="N61" s="534"/>
      <c r="O61" s="535"/>
      <c r="P61" s="535"/>
      <c r="Q61" s="535"/>
      <c r="R61" s="536"/>
      <c r="S61" s="44"/>
      <c r="T61" s="291"/>
      <c r="U61" s="47"/>
      <c r="V61" s="541"/>
      <c r="W61" s="541"/>
      <c r="X61" s="38"/>
      <c r="Y61" s="37"/>
    </row>
    <row r="62" spans="1:25" ht="13.5" x14ac:dyDescent="0.25">
      <c r="A62" s="53">
        <v>12</v>
      </c>
      <c r="B62" s="795"/>
      <c r="C62" s="777"/>
      <c r="D62" s="778"/>
      <c r="E62" s="38"/>
      <c r="F62" s="291"/>
      <c r="G62" s="43"/>
      <c r="H62" s="541"/>
      <c r="I62" s="43"/>
      <c r="J62" s="541"/>
      <c r="K62" s="83"/>
      <c r="L62" s="83">
        <v>12</v>
      </c>
      <c r="M62" s="535"/>
      <c r="N62" s="534" t="s">
        <v>1074</v>
      </c>
      <c r="O62" s="535"/>
      <c r="P62" s="535"/>
      <c r="Q62" s="535"/>
      <c r="R62" s="536"/>
      <c r="S62" s="44"/>
      <c r="T62" s="291"/>
      <c r="U62" s="47"/>
      <c r="V62" s="541"/>
      <c r="W62" s="541"/>
      <c r="X62" s="38"/>
      <c r="Y62" s="37"/>
    </row>
    <row r="63" spans="1:25" ht="13.5" x14ac:dyDescent="0.25">
      <c r="A63" s="53">
        <v>13</v>
      </c>
      <c r="B63" s="795"/>
      <c r="C63" s="777"/>
      <c r="D63" s="778"/>
      <c r="E63" s="38"/>
      <c r="F63" s="291"/>
      <c r="G63" s="43"/>
      <c r="H63" s="541"/>
      <c r="I63" s="43"/>
      <c r="J63" s="541"/>
      <c r="K63" s="83"/>
      <c r="L63" s="83">
        <v>13</v>
      </c>
      <c r="M63" s="535"/>
      <c r="N63" s="534"/>
      <c r="O63" s="535"/>
      <c r="P63" s="535"/>
      <c r="Q63" s="535"/>
      <c r="R63" s="536"/>
      <c r="S63" s="44"/>
      <c r="T63" s="291"/>
      <c r="U63" s="47"/>
      <c r="V63" s="541"/>
      <c r="W63" s="541"/>
      <c r="X63" s="38"/>
      <c r="Y63" s="37"/>
    </row>
    <row r="64" spans="1:25" ht="13.5" x14ac:dyDescent="0.25">
      <c r="A64" s="53">
        <v>14</v>
      </c>
      <c r="B64" s="795"/>
      <c r="C64" s="777"/>
      <c r="D64" s="778"/>
      <c r="E64" s="38"/>
      <c r="F64" s="291"/>
      <c r="G64" s="43"/>
      <c r="H64" s="541"/>
      <c r="I64" s="43"/>
      <c r="J64" s="541"/>
      <c r="K64" s="83"/>
      <c r="L64" s="83">
        <v>14</v>
      </c>
      <c r="M64" s="535"/>
      <c r="N64" s="534"/>
      <c r="O64" s="535"/>
      <c r="P64" s="535"/>
      <c r="Q64" s="535"/>
      <c r="R64" s="536"/>
      <c r="S64" s="44"/>
      <c r="T64" s="291"/>
      <c r="U64" s="47"/>
      <c r="V64" s="541"/>
      <c r="W64" s="541"/>
      <c r="X64" s="38"/>
      <c r="Y64" s="37"/>
    </row>
    <row r="65" spans="1:25" ht="13.5" x14ac:dyDescent="0.25">
      <c r="A65" s="53">
        <v>15</v>
      </c>
      <c r="B65" s="795"/>
      <c r="C65" s="777"/>
      <c r="D65" s="778"/>
      <c r="E65" s="38"/>
      <c r="F65" s="291"/>
      <c r="G65" s="43"/>
      <c r="H65" s="541"/>
      <c r="I65" s="43"/>
      <c r="J65" s="541"/>
      <c r="K65" s="83"/>
      <c r="L65" s="83">
        <v>15</v>
      </c>
      <c r="M65" s="538"/>
      <c r="N65" s="537"/>
      <c r="O65" s="538"/>
      <c r="P65" s="538"/>
      <c r="Q65" s="538"/>
      <c r="R65" s="539"/>
      <c r="S65" s="44"/>
      <c r="T65" s="293"/>
      <c r="U65" s="47"/>
      <c r="V65" s="542"/>
      <c r="W65" s="542"/>
      <c r="X65" s="38"/>
      <c r="Y65" s="37"/>
    </row>
    <row r="66" spans="1:25" ht="13.5" x14ac:dyDescent="0.25">
      <c r="A66" s="53">
        <v>16</v>
      </c>
      <c r="B66" s="795"/>
      <c r="C66" s="777"/>
      <c r="D66" s="778"/>
      <c r="E66" s="38"/>
      <c r="F66" s="291"/>
      <c r="G66" s="43"/>
      <c r="H66" s="541"/>
      <c r="I66" s="43"/>
      <c r="J66" s="541"/>
      <c r="K66" s="81"/>
      <c r="L66" s="81"/>
      <c r="M66" s="81"/>
      <c r="N66" s="81"/>
      <c r="O66" s="81"/>
      <c r="P66" s="81"/>
      <c r="Q66" s="81"/>
      <c r="R66" s="81"/>
      <c r="S66" s="81"/>
      <c r="T66" s="81"/>
      <c r="U66" s="81"/>
      <c r="V66" s="81"/>
      <c r="W66" s="81"/>
      <c r="X66" s="81"/>
      <c r="Y66" s="37"/>
    </row>
    <row r="67" spans="1:25" ht="13.5" x14ac:dyDescent="0.25">
      <c r="A67" s="53">
        <v>17</v>
      </c>
      <c r="B67" s="795"/>
      <c r="C67" s="777"/>
      <c r="D67" s="778"/>
      <c r="E67" s="38"/>
      <c r="F67" s="291"/>
      <c r="G67" s="43"/>
      <c r="H67" s="541"/>
      <c r="I67" s="43"/>
      <c r="J67" s="541"/>
      <c r="K67" s="43"/>
      <c r="L67" s="831" t="s">
        <v>320</v>
      </c>
      <c r="M67" s="832"/>
      <c r="N67" s="832"/>
      <c r="O67" s="832"/>
      <c r="P67" s="832"/>
      <c r="Q67" s="832"/>
      <c r="R67" s="833"/>
      <c r="S67" s="81"/>
      <c r="T67" s="141">
        <f>SUM(T51:T65)</f>
        <v>0</v>
      </c>
      <c r="U67" s="233"/>
      <c r="V67" s="141">
        <f t="shared" ref="V67:W67" si="2">SUM(V51:V65)</f>
        <v>0</v>
      </c>
      <c r="W67" s="141">
        <f t="shared" si="2"/>
        <v>0</v>
      </c>
      <c r="X67" s="40"/>
      <c r="Y67" s="37"/>
    </row>
    <row r="68" spans="1:25" ht="13.5" x14ac:dyDescent="0.25">
      <c r="A68" s="53">
        <v>18</v>
      </c>
      <c r="B68" s="795"/>
      <c r="C68" s="777"/>
      <c r="D68" s="778"/>
      <c r="E68" s="38"/>
      <c r="F68" s="291"/>
      <c r="G68" s="43"/>
      <c r="H68" s="541"/>
      <c r="I68" s="43"/>
      <c r="J68" s="541"/>
      <c r="K68" s="81"/>
      <c r="L68" s="81"/>
      <c r="M68" s="81"/>
      <c r="N68" s="81"/>
      <c r="O68" s="81"/>
      <c r="P68" s="81"/>
      <c r="Q68" s="81"/>
      <c r="R68" s="559" t="str">
        <f>IF(T67=AJUSTES!H35,"  ","No cuadra con vr AJUSTES")</f>
        <v xml:space="preserve">  </v>
      </c>
      <c r="S68" s="81"/>
      <c r="T68" s="81"/>
      <c r="U68" s="81"/>
      <c r="V68" s="81"/>
      <c r="W68" s="81"/>
      <c r="X68" s="81"/>
      <c r="Y68" s="37"/>
    </row>
    <row r="69" spans="1:25" ht="13.5" x14ac:dyDescent="0.25">
      <c r="A69" s="53">
        <v>19</v>
      </c>
      <c r="B69" s="795"/>
      <c r="C69" s="777"/>
      <c r="D69" s="778"/>
      <c r="E69" s="38"/>
      <c r="F69" s="291"/>
      <c r="G69" s="43"/>
      <c r="H69" s="541"/>
      <c r="I69" s="43"/>
      <c r="J69" s="541"/>
      <c r="K69" s="43"/>
      <c r="L69" s="349" t="s">
        <v>321</v>
      </c>
      <c r="M69" s="81"/>
      <c r="N69" s="350" t="s">
        <v>322</v>
      </c>
      <c r="O69" s="81"/>
      <c r="P69" s="350" t="s">
        <v>323</v>
      </c>
      <c r="Q69" s="81"/>
      <c r="R69" s="81"/>
      <c r="S69" s="81"/>
      <c r="T69" s="81"/>
      <c r="U69" s="81"/>
      <c r="V69" s="81"/>
      <c r="W69" s="81"/>
      <c r="X69" s="38"/>
      <c r="Y69" s="37"/>
    </row>
    <row r="70" spans="1:25" ht="13.5" x14ac:dyDescent="0.25">
      <c r="A70" s="53">
        <v>20</v>
      </c>
      <c r="B70" s="795"/>
      <c r="C70" s="777"/>
      <c r="D70" s="778"/>
      <c r="E70" s="38"/>
      <c r="F70" s="291"/>
      <c r="G70" s="43"/>
      <c r="H70" s="541"/>
      <c r="I70" s="43"/>
      <c r="J70" s="541"/>
      <c r="K70" s="43"/>
      <c r="L70" s="348" t="s">
        <v>324</v>
      </c>
      <c r="M70" s="81"/>
      <c r="N70" s="141">
        <f>+F34+H34+J34+L34+N34+P34+R34+T34+V34-W34</f>
        <v>0</v>
      </c>
      <c r="O70" s="81"/>
      <c r="P70" s="141">
        <f>+F38+H38+J38+L38+N38+P38+R38+T38</f>
        <v>0</v>
      </c>
      <c r="Q70" s="81"/>
      <c r="R70" s="81"/>
      <c r="S70" s="81"/>
      <c r="T70" s="81"/>
      <c r="U70" s="81"/>
      <c r="V70" s="81"/>
      <c r="W70" s="81"/>
      <c r="X70" s="40"/>
      <c r="Y70" s="37"/>
    </row>
    <row r="71" spans="1:25" ht="13.5" x14ac:dyDescent="0.25">
      <c r="A71" s="53">
        <v>21</v>
      </c>
      <c r="B71" s="795"/>
      <c r="C71" s="777"/>
      <c r="D71" s="778"/>
      <c r="E71" s="38"/>
      <c r="F71" s="291"/>
      <c r="G71" s="43"/>
      <c r="H71" s="541"/>
      <c r="I71" s="43"/>
      <c r="J71" s="541"/>
      <c r="K71" s="81"/>
      <c r="L71" s="348" t="s">
        <v>4</v>
      </c>
      <c r="M71" s="81"/>
      <c r="N71" s="141">
        <f>+F76+H76-J76</f>
        <v>0</v>
      </c>
      <c r="O71" s="81"/>
      <c r="P71" s="141">
        <f>+F80</f>
        <v>0</v>
      </c>
      <c r="Q71" s="81"/>
      <c r="R71" s="81"/>
      <c r="S71" s="81"/>
      <c r="T71" s="81"/>
      <c r="U71" s="81"/>
      <c r="V71" s="81"/>
      <c r="W71" s="81"/>
      <c r="X71" s="81"/>
      <c r="Y71" s="37"/>
    </row>
    <row r="72" spans="1:25" ht="13.5" x14ac:dyDescent="0.25">
      <c r="A72" s="53">
        <v>22</v>
      </c>
      <c r="B72" s="795"/>
      <c r="C72" s="777"/>
      <c r="D72" s="778"/>
      <c r="E72" s="38"/>
      <c r="F72" s="291"/>
      <c r="G72" s="43"/>
      <c r="H72" s="541"/>
      <c r="I72" s="43"/>
      <c r="J72" s="541"/>
      <c r="K72" s="43"/>
      <c r="L72" s="348" t="s">
        <v>45</v>
      </c>
      <c r="M72" s="81"/>
      <c r="N72" s="141">
        <f>+T67+V67-W67</f>
        <v>0</v>
      </c>
      <c r="O72" s="81"/>
      <c r="P72" s="141">
        <f>+P70-P71</f>
        <v>0</v>
      </c>
      <c r="Q72" s="81"/>
      <c r="R72" s="81"/>
      <c r="S72" s="81"/>
      <c r="T72" s="81"/>
      <c r="U72" s="81"/>
      <c r="V72" s="81"/>
      <c r="W72" s="81"/>
      <c r="X72" s="40"/>
      <c r="Y72" s="37"/>
    </row>
    <row r="73" spans="1:25" ht="13.5" x14ac:dyDescent="0.25">
      <c r="A73" s="53">
        <v>23</v>
      </c>
      <c r="B73" s="795"/>
      <c r="C73" s="777"/>
      <c r="D73" s="778"/>
      <c r="E73" s="38"/>
      <c r="F73" s="291"/>
      <c r="G73" s="43"/>
      <c r="H73" s="541"/>
      <c r="I73" s="43"/>
      <c r="J73" s="541"/>
      <c r="K73" s="81"/>
      <c r="L73" s="81"/>
      <c r="M73" s="81"/>
      <c r="N73" s="81"/>
      <c r="O73" s="81"/>
      <c r="P73" s="81"/>
      <c r="Q73" s="81"/>
      <c r="R73" s="81"/>
      <c r="S73" s="81"/>
      <c r="T73" s="81"/>
      <c r="U73" s="81"/>
      <c r="V73" s="81"/>
      <c r="W73" s="81"/>
      <c r="X73" s="43"/>
      <c r="Y73" s="37"/>
    </row>
    <row r="74" spans="1:25" ht="13.5" x14ac:dyDescent="0.25">
      <c r="A74" s="53">
        <v>24</v>
      </c>
      <c r="B74" s="817"/>
      <c r="C74" s="779"/>
      <c r="D74" s="780"/>
      <c r="E74" s="38"/>
      <c r="F74" s="293"/>
      <c r="G74" s="43"/>
      <c r="H74" s="542"/>
      <c r="I74" s="43"/>
      <c r="J74" s="542"/>
      <c r="K74" s="43"/>
      <c r="L74" s="81"/>
      <c r="M74" s="81"/>
      <c r="N74" s="81">
        <f>+N70-N71-N72</f>
        <v>0</v>
      </c>
      <c r="O74" s="81"/>
      <c r="P74" s="81"/>
      <c r="Q74" s="81"/>
      <c r="R74" s="81"/>
      <c r="S74" s="81"/>
      <c r="T74" s="81"/>
      <c r="U74" s="81"/>
      <c r="V74" s="81"/>
      <c r="W74" s="81"/>
      <c r="X74" s="40"/>
      <c r="Y74" s="37"/>
    </row>
    <row r="75" spans="1:25" x14ac:dyDescent="0.2">
      <c r="A75" s="53"/>
      <c r="B75" s="796"/>
      <c r="C75" s="796"/>
      <c r="D75" s="796"/>
      <c r="E75" s="38"/>
      <c r="F75" s="285"/>
      <c r="G75" s="43"/>
      <c r="H75" s="285"/>
      <c r="I75" s="43"/>
      <c r="J75" s="285"/>
      <c r="K75" s="43"/>
      <c r="L75" s="44"/>
      <c r="M75" s="44"/>
      <c r="N75" s="44"/>
      <c r="O75" s="44"/>
      <c r="P75" s="44"/>
      <c r="Q75" s="44"/>
      <c r="R75" s="44"/>
      <c r="S75" s="44"/>
      <c r="T75" s="44"/>
      <c r="U75" s="44"/>
      <c r="V75" s="44"/>
      <c r="W75" s="44"/>
      <c r="X75" s="40"/>
      <c r="Y75" s="37"/>
    </row>
    <row r="76" spans="1:25" ht="13.5" x14ac:dyDescent="0.25">
      <c r="A76" s="53"/>
      <c r="B76" s="831" t="s">
        <v>91</v>
      </c>
      <c r="C76" s="832"/>
      <c r="D76" s="833"/>
      <c r="E76" s="47"/>
      <c r="F76" s="283">
        <f>SUM(F51:F74)</f>
        <v>0</v>
      </c>
      <c r="G76" s="44"/>
      <c r="H76" s="283">
        <f>SUM(H51:H74)</f>
        <v>0</v>
      </c>
      <c r="I76" s="43"/>
      <c r="J76" s="283">
        <f>SUM(J51:J74)</f>
        <v>0</v>
      </c>
      <c r="K76" s="43"/>
      <c r="L76" s="44"/>
      <c r="M76" s="44"/>
      <c r="N76" s="352" t="str">
        <f>IF(N74=0,"  "," Datos contables descuadrados")</f>
        <v xml:space="preserve">  </v>
      </c>
      <c r="O76" s="44"/>
      <c r="P76" s="44"/>
      <c r="Q76" s="44"/>
      <c r="R76" s="44"/>
      <c r="S76" s="44"/>
      <c r="T76" s="44"/>
      <c r="U76" s="44"/>
      <c r="V76" s="44"/>
      <c r="W76" s="44"/>
      <c r="X76" s="40"/>
      <c r="Y76" s="37"/>
    </row>
    <row r="77" spans="1:25" ht="13.5" x14ac:dyDescent="0.25">
      <c r="A77" s="53"/>
      <c r="B77" s="901" t="str">
        <f>IF(F76=AJUSTES!H25,"  ","No cuadra con vr AJUSTES")</f>
        <v xml:space="preserve">  </v>
      </c>
      <c r="C77" s="901"/>
      <c r="D77" s="901"/>
      <c r="E77" s="901"/>
      <c r="F77" s="901"/>
      <c r="G77" s="43"/>
      <c r="H77" s="287"/>
      <c r="I77" s="43"/>
      <c r="J77" s="287"/>
      <c r="K77" s="43"/>
      <c r="L77" s="44"/>
      <c r="M77" s="44"/>
      <c r="N77" s="44"/>
      <c r="O77" s="44"/>
      <c r="P77" s="44"/>
      <c r="Q77" s="44"/>
      <c r="R77" s="44"/>
      <c r="S77" s="44"/>
      <c r="T77" s="44"/>
      <c r="U77" s="44"/>
      <c r="V77" s="44"/>
      <c r="W77" s="44"/>
      <c r="X77" s="40"/>
      <c r="Y77" s="37"/>
    </row>
    <row r="78" spans="1:25" x14ac:dyDescent="0.2">
      <c r="A78" s="53"/>
      <c r="B78" s="800" t="s">
        <v>94</v>
      </c>
      <c r="C78" s="801"/>
      <c r="D78" s="802"/>
      <c r="E78" s="85"/>
      <c r="F78" s="351">
        <v>45</v>
      </c>
      <c r="G78" s="82"/>
      <c r="H78" s="351"/>
      <c r="I78" s="43"/>
      <c r="J78" s="351"/>
      <c r="K78" s="43"/>
      <c r="L78" s="84"/>
      <c r="M78" s="44"/>
      <c r="N78" s="44"/>
      <c r="O78" s="44"/>
      <c r="P78" s="44"/>
      <c r="Q78" s="44"/>
      <c r="R78" s="84"/>
      <c r="S78" s="44"/>
      <c r="T78" s="84"/>
      <c r="U78" s="84"/>
      <c r="V78" s="84"/>
      <c r="W78" s="84"/>
      <c r="X78" s="40"/>
      <c r="Y78" s="37"/>
    </row>
    <row r="79" spans="1:25" x14ac:dyDescent="0.2">
      <c r="A79" s="53"/>
      <c r="B79" s="890"/>
      <c r="C79" s="890"/>
      <c r="D79" s="890"/>
      <c r="E79" s="60"/>
      <c r="F79" s="346"/>
      <c r="G79" s="43"/>
      <c r="H79" s="346"/>
      <c r="I79" s="43"/>
      <c r="J79" s="346"/>
      <c r="K79" s="43"/>
      <c r="L79" s="44"/>
      <c r="M79" s="44"/>
      <c r="N79" s="44"/>
      <c r="O79" s="44"/>
      <c r="P79" s="44"/>
      <c r="Q79" s="44"/>
      <c r="R79" s="44"/>
      <c r="S79" s="44"/>
      <c r="T79" s="44"/>
      <c r="U79" s="44"/>
      <c r="V79" s="44"/>
      <c r="W79" s="44"/>
      <c r="X79" s="40"/>
      <c r="Y79" s="37"/>
    </row>
    <row r="80" spans="1:25" x14ac:dyDescent="0.2">
      <c r="A80" s="53"/>
      <c r="B80" s="831" t="s">
        <v>95</v>
      </c>
      <c r="C80" s="832"/>
      <c r="D80" s="833"/>
      <c r="E80" s="47"/>
      <c r="F80" s="283">
        <f>ROUND(+F76,-3)</f>
        <v>0</v>
      </c>
      <c r="G80" s="44"/>
      <c r="H80" s="283">
        <f>ROUND(+H76,-3)</f>
        <v>0</v>
      </c>
      <c r="I80" s="44"/>
      <c r="J80" s="283">
        <f>ROUND(+J76,-3)</f>
        <v>0</v>
      </c>
      <c r="K80" s="44"/>
      <c r="L80" s="44"/>
      <c r="M80" s="44"/>
      <c r="N80" s="44"/>
      <c r="O80" s="44"/>
      <c r="P80" s="44"/>
      <c r="Q80" s="44"/>
      <c r="R80" s="44"/>
      <c r="S80" s="44"/>
      <c r="T80" s="44"/>
      <c r="U80" s="44"/>
      <c r="V80" s="44"/>
      <c r="W80" s="44"/>
      <c r="X80" s="40"/>
      <c r="Y80" s="37"/>
    </row>
    <row r="81" spans="1:25" x14ac:dyDescent="0.2">
      <c r="A81" s="53"/>
      <c r="B81" s="809"/>
      <c r="C81" s="809"/>
      <c r="D81" s="809"/>
      <c r="E81" s="38"/>
      <c r="F81" s="43"/>
      <c r="G81" s="43"/>
      <c r="H81" s="43"/>
      <c r="I81" s="43"/>
      <c r="J81" s="43"/>
      <c r="K81" s="43"/>
      <c r="L81" s="44"/>
      <c r="M81" s="43"/>
      <c r="N81" s="43"/>
      <c r="O81" s="43"/>
      <c r="P81" s="43"/>
      <c r="Q81" s="43"/>
      <c r="R81" s="43"/>
      <c r="S81" s="43"/>
      <c r="T81" s="43"/>
      <c r="U81" s="43"/>
      <c r="V81" s="43"/>
      <c r="W81" s="43"/>
      <c r="X81" s="38"/>
      <c r="Y81" s="37"/>
    </row>
    <row r="82" spans="1:25"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row>
  </sheetData>
  <sheetProtection algorithmName="SHA-512" hashValue="vjZQX757uhN3iiz6vw4HQmVZm0IKw/8XLu0WxvErhAEO3zW2BQL1ZvIvjKw88X03EoPp39II+yQ0tqF7hCj+Sw==" saltValue="GG70E15f+fAdYTTPTPIirA==" spinCount="100000" sheet="1" objects="1" scenarios="1" formatCells="0" formatColumns="0" formatRows="0" selectLockedCells="1"/>
  <mergeCells count="72">
    <mergeCell ref="B78:D78"/>
    <mergeCell ref="B71:D71"/>
    <mergeCell ref="B79:D79"/>
    <mergeCell ref="B80:D80"/>
    <mergeCell ref="B81:D81"/>
    <mergeCell ref="B72:D72"/>
    <mergeCell ref="B73:D73"/>
    <mergeCell ref="B74:D74"/>
    <mergeCell ref="B75:D75"/>
    <mergeCell ref="B76:D76"/>
    <mergeCell ref="B77:F77"/>
    <mergeCell ref="B68:D68"/>
    <mergeCell ref="B66:D66"/>
    <mergeCell ref="B67:D67"/>
    <mergeCell ref="B69:D69"/>
    <mergeCell ref="B70:D70"/>
    <mergeCell ref="B63:D63"/>
    <mergeCell ref="B64:D64"/>
    <mergeCell ref="B65:D65"/>
    <mergeCell ref="L67:R67"/>
    <mergeCell ref="B61:D61"/>
    <mergeCell ref="B62:D62"/>
    <mergeCell ref="B47:F47"/>
    <mergeCell ref="H47:J47"/>
    <mergeCell ref="L47:T47"/>
    <mergeCell ref="B60:D60"/>
    <mergeCell ref="B49:D49"/>
    <mergeCell ref="L49:R49"/>
    <mergeCell ref="B51:D51"/>
    <mergeCell ref="B52:D52"/>
    <mergeCell ref="B53:D53"/>
    <mergeCell ref="B54:D54"/>
    <mergeCell ref="B55:D55"/>
    <mergeCell ref="B56:D56"/>
    <mergeCell ref="B57:D57"/>
    <mergeCell ref="B58:D58"/>
    <mergeCell ref="B59:D59"/>
    <mergeCell ref="F35:T35"/>
    <mergeCell ref="B36:D36"/>
    <mergeCell ref="B37:D37"/>
    <mergeCell ref="B38:D38"/>
    <mergeCell ref="B30:D30"/>
    <mergeCell ref="B31:D31"/>
    <mergeCell ref="B32:D32"/>
    <mergeCell ref="B33:D33"/>
    <mergeCell ref="B34:D34"/>
    <mergeCell ref="B39:D39"/>
    <mergeCell ref="B29:D29"/>
    <mergeCell ref="B18:D18"/>
    <mergeCell ref="B19:D19"/>
    <mergeCell ref="B20:D20"/>
    <mergeCell ref="B21:D21"/>
    <mergeCell ref="B22:D22"/>
    <mergeCell ref="B23:D23"/>
    <mergeCell ref="B24:D24"/>
    <mergeCell ref="B25:D25"/>
    <mergeCell ref="B26:D26"/>
    <mergeCell ref="B27:D27"/>
    <mergeCell ref="B28:D28"/>
    <mergeCell ref="B35:D35"/>
    <mergeCell ref="B17:D17"/>
    <mergeCell ref="B5:J5"/>
    <mergeCell ref="V5:W5"/>
    <mergeCell ref="B7:D7"/>
    <mergeCell ref="B9:D9"/>
    <mergeCell ref="B10:D10"/>
    <mergeCell ref="B11:D11"/>
    <mergeCell ref="B12:D12"/>
    <mergeCell ref="B13:D13"/>
    <mergeCell ref="B14:D14"/>
    <mergeCell ref="B15:D15"/>
    <mergeCell ref="B16:D16"/>
  </mergeCells>
  <pageMargins left="0.39370078740157483" right="0.39370078740157483" top="0.39370078740157483" bottom="0.39370078740157483" header="0.31496062992125984" footer="0.31496062992125984"/>
  <pageSetup scale="80" orientation="landscape" r:id="rId1"/>
  <headerFooter scaleWithDoc="0" alignWithMargins="0"/>
  <rowBreaks count="1" manualBreakCount="1">
    <brk id="40" max="1638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81"/>
  <sheetViews>
    <sheetView showGridLines="0" zoomScale="120" zoomScaleNormal="120" workbookViewId="0">
      <pane ySplit="4" topLeftCell="A5" activePane="bottomLeft" state="frozen"/>
      <selection pane="bottomLeft" activeCell="L178" sqref="L178"/>
    </sheetView>
  </sheetViews>
  <sheetFormatPr baseColWidth="10" defaultRowHeight="12.75" x14ac:dyDescent="0.2"/>
  <cols>
    <col min="1" max="1" width="1.7109375" customWidth="1"/>
    <col min="2" max="3" width="5.7109375" customWidth="1"/>
    <col min="4" max="4" width="28.7109375" customWidth="1"/>
    <col min="5" max="5" width="4.5703125" customWidth="1"/>
    <col min="6" max="6" width="33.7109375" customWidth="1"/>
    <col min="7" max="7" width="1.85546875" customWidth="1"/>
    <col min="8" max="8" width="16.7109375" customWidth="1"/>
    <col min="9" max="9" width="5.7109375" customWidth="1"/>
    <col min="10" max="10" width="16.7109375" customWidth="1"/>
    <col min="11" max="13" width="2.7109375" customWidth="1"/>
  </cols>
  <sheetData>
    <row r="1" spans="1:13" x14ac:dyDescent="0.2">
      <c r="A1" s="255"/>
      <c r="B1" s="256"/>
      <c r="C1" s="256"/>
      <c r="D1" s="256"/>
      <c r="E1" s="256"/>
      <c r="F1" s="256"/>
      <c r="G1" s="256"/>
      <c r="H1" s="256"/>
      <c r="I1" s="256"/>
      <c r="J1" s="256"/>
      <c r="K1" s="256"/>
      <c r="L1" s="256"/>
    </row>
    <row r="2" spans="1:13" x14ac:dyDescent="0.2">
      <c r="A2" s="268"/>
      <c r="B2" s="902" t="s">
        <v>344</v>
      </c>
      <c r="C2" s="902"/>
      <c r="D2" s="902"/>
      <c r="E2" s="902"/>
      <c r="F2" s="902"/>
      <c r="G2" s="902"/>
      <c r="H2" s="902"/>
      <c r="I2" s="902"/>
      <c r="J2" s="903"/>
      <c r="K2" s="256"/>
      <c r="L2" s="256"/>
    </row>
    <row r="3" spans="1:13" x14ac:dyDescent="0.2">
      <c r="A3" s="268"/>
      <c r="B3" s="902"/>
      <c r="C3" s="902"/>
      <c r="D3" s="902"/>
      <c r="E3" s="902"/>
      <c r="F3" s="902"/>
      <c r="G3" s="902"/>
      <c r="H3" s="902"/>
      <c r="I3" s="902"/>
      <c r="J3" s="903"/>
      <c r="K3" s="256"/>
      <c r="L3" s="256"/>
    </row>
    <row r="4" spans="1:13" x14ac:dyDescent="0.2">
      <c r="A4" s="268"/>
      <c r="B4" s="904" t="s">
        <v>353</v>
      </c>
      <c r="C4" s="904"/>
      <c r="D4" s="904"/>
      <c r="E4" s="904"/>
      <c r="F4" s="904"/>
      <c r="G4" s="904"/>
      <c r="H4" s="904"/>
      <c r="I4" s="904"/>
      <c r="J4" s="905"/>
      <c r="K4" s="256"/>
      <c r="L4" s="256"/>
    </row>
    <row r="5" spans="1:13" x14ac:dyDescent="0.2">
      <c r="A5" s="268"/>
      <c r="B5" s="256"/>
      <c r="C5" s="256"/>
      <c r="D5" s="256"/>
      <c r="E5" s="256"/>
      <c r="F5" s="256"/>
      <c r="G5" s="256"/>
      <c r="H5" s="256"/>
      <c r="I5" s="256"/>
      <c r="J5" s="256"/>
      <c r="K5" s="256"/>
      <c r="L5" s="260"/>
    </row>
    <row r="6" spans="1:13" x14ac:dyDescent="0.2">
      <c r="A6" s="268"/>
      <c r="B6" s="906" t="s">
        <v>339</v>
      </c>
      <c r="C6" s="907"/>
      <c r="D6" s="240" t="str">
        <f>+'Datos Generales'!D13</f>
        <v xml:space="preserve">  </v>
      </c>
      <c r="E6" s="256"/>
      <c r="F6" s="241" t="str">
        <f>+'Datos Generales'!D14</f>
        <v xml:space="preserve"> </v>
      </c>
      <c r="G6" s="256"/>
      <c r="H6" s="240" t="str">
        <f>+'Datos Generales'!D15</f>
        <v xml:space="preserve"> </v>
      </c>
      <c r="I6" s="256"/>
      <c r="J6" s="240" t="str">
        <f>+'Datos Generales'!D16</f>
        <v xml:space="preserve"> </v>
      </c>
      <c r="K6" s="256"/>
      <c r="L6" s="256"/>
    </row>
    <row r="7" spans="1:13" x14ac:dyDescent="0.2">
      <c r="A7" s="268"/>
      <c r="B7" s="908"/>
      <c r="C7" s="909"/>
      <c r="D7" s="912">
        <f>+'Datos Generales'!D17</f>
        <v>0</v>
      </c>
      <c r="E7" s="912"/>
      <c r="F7" s="912"/>
      <c r="G7" s="912"/>
      <c r="H7" s="912"/>
      <c r="I7" s="912"/>
      <c r="J7" s="912"/>
      <c r="K7" s="256"/>
      <c r="L7" s="256"/>
    </row>
    <row r="8" spans="1:13" x14ac:dyDescent="0.2">
      <c r="A8" s="268"/>
      <c r="B8" s="910"/>
      <c r="C8" s="911"/>
      <c r="D8" s="632" t="str">
        <f>+'Datos Generales'!D12</f>
        <v xml:space="preserve"> </v>
      </c>
      <c r="E8" s="632">
        <f>+'Datos Generales'!J12</f>
        <v>0</v>
      </c>
      <c r="F8" s="256"/>
      <c r="G8" s="256"/>
      <c r="H8" s="256"/>
      <c r="I8" s="256"/>
      <c r="J8" s="256"/>
      <c r="K8" s="256"/>
      <c r="L8" s="256"/>
    </row>
    <row r="9" spans="1:13" ht="18.75" x14ac:dyDescent="0.3">
      <c r="A9" s="268"/>
      <c r="B9" s="256"/>
      <c r="C9" s="256"/>
      <c r="D9" s="913" t="s">
        <v>123</v>
      </c>
      <c r="E9" s="913"/>
      <c r="F9" s="913"/>
      <c r="G9" s="913"/>
      <c r="H9" s="913"/>
      <c r="I9" s="913"/>
      <c r="J9" s="913"/>
      <c r="K9" s="257"/>
      <c r="L9" s="379" t="s">
        <v>352</v>
      </c>
      <c r="M9" s="254"/>
    </row>
    <row r="10" spans="1:13" ht="25.5" x14ac:dyDescent="0.2">
      <c r="A10" s="268"/>
      <c r="B10" s="256"/>
      <c r="C10" s="256"/>
      <c r="D10" s="914" t="s">
        <v>70</v>
      </c>
      <c r="E10" s="914"/>
      <c r="F10" s="914"/>
      <c r="G10" s="256"/>
      <c r="H10" s="242" t="s">
        <v>124</v>
      </c>
      <c r="I10" s="354" t="s">
        <v>94</v>
      </c>
      <c r="J10" s="242" t="s">
        <v>125</v>
      </c>
      <c r="K10" s="258"/>
      <c r="L10" s="261"/>
      <c r="M10" s="254"/>
    </row>
    <row r="11" spans="1:13" x14ac:dyDescent="0.2">
      <c r="A11" s="268"/>
      <c r="B11" s="259"/>
      <c r="C11" s="259"/>
      <c r="D11" s="256"/>
      <c r="E11" s="259"/>
      <c r="F11" s="259"/>
      <c r="G11" s="259"/>
      <c r="H11" s="256"/>
      <c r="I11" s="259"/>
      <c r="J11" s="259"/>
      <c r="K11" s="258"/>
      <c r="L11" s="261"/>
      <c r="M11" s="254"/>
    </row>
    <row r="12" spans="1:13" ht="13.5" x14ac:dyDescent="0.25">
      <c r="A12" s="268"/>
      <c r="B12" s="906" t="s">
        <v>153</v>
      </c>
      <c r="C12" s="907"/>
      <c r="D12" s="915" t="s">
        <v>359</v>
      </c>
      <c r="E12" s="916"/>
      <c r="F12" s="917"/>
      <c r="G12" s="89"/>
      <c r="H12" s="296">
        <f>+'Informacion laboral'!F36+'Informacion laboral'!H36</f>
        <v>0</v>
      </c>
      <c r="I12" s="356">
        <v>33</v>
      </c>
      <c r="J12" s="357">
        <f>+'Informacion laboral'!F42</f>
        <v>0</v>
      </c>
      <c r="K12" s="258"/>
      <c r="L12" s="261"/>
      <c r="M12" s="254"/>
    </row>
    <row r="13" spans="1:13" ht="13.5" x14ac:dyDescent="0.25">
      <c r="A13" s="268"/>
      <c r="B13" s="908"/>
      <c r="C13" s="909"/>
      <c r="D13" s="915" t="s">
        <v>33</v>
      </c>
      <c r="E13" s="916"/>
      <c r="F13" s="917"/>
      <c r="G13" s="89"/>
      <c r="H13" s="296">
        <f>+'Informacion laboral'!J36</f>
        <v>0</v>
      </c>
      <c r="I13" s="356">
        <v>34</v>
      </c>
      <c r="J13" s="363">
        <f>+'Informacion laboral'!J42</f>
        <v>0</v>
      </c>
      <c r="K13" s="258"/>
      <c r="L13" s="261"/>
      <c r="M13" s="254"/>
    </row>
    <row r="14" spans="1:13" ht="13.5" x14ac:dyDescent="0.25">
      <c r="A14" s="268"/>
      <c r="B14" s="910"/>
      <c r="C14" s="911"/>
      <c r="D14" s="915" t="s">
        <v>360</v>
      </c>
      <c r="E14" s="916"/>
      <c r="F14" s="917"/>
      <c r="G14" s="89"/>
      <c r="H14" s="296">
        <f>+'Informacion laboral'!L36</f>
        <v>0</v>
      </c>
      <c r="I14" s="356">
        <v>35</v>
      </c>
      <c r="J14" s="363">
        <f>+'Informacion laboral'!L42</f>
        <v>0</v>
      </c>
      <c r="K14" s="258"/>
      <c r="L14" s="261"/>
      <c r="M14" s="254"/>
    </row>
    <row r="15" spans="1:13" x14ac:dyDescent="0.2">
      <c r="A15" s="268"/>
      <c r="B15" s="259"/>
      <c r="C15" s="259"/>
      <c r="D15" s="256"/>
      <c r="E15" s="259"/>
      <c r="F15" s="259"/>
      <c r="G15" s="259"/>
      <c r="H15" s="256"/>
      <c r="I15" s="259"/>
      <c r="J15" s="259"/>
      <c r="K15" s="258"/>
      <c r="L15" s="261"/>
      <c r="M15" s="254"/>
    </row>
    <row r="16" spans="1:13" ht="13.5" x14ac:dyDescent="0.25">
      <c r="A16" s="268"/>
      <c r="B16" s="918" t="s">
        <v>45</v>
      </c>
      <c r="C16" s="919"/>
      <c r="D16" s="924" t="s">
        <v>314</v>
      </c>
      <c r="E16" s="924"/>
      <c r="F16" s="924"/>
      <c r="G16" s="89"/>
      <c r="H16" s="296">
        <f>+Patrimonio!F34</f>
        <v>0</v>
      </c>
      <c r="I16" s="366">
        <v>36</v>
      </c>
      <c r="J16" s="357">
        <f>+Patrimonio!F38</f>
        <v>0</v>
      </c>
      <c r="K16" s="258"/>
      <c r="L16" s="261"/>
      <c r="M16" s="254"/>
    </row>
    <row r="17" spans="1:13" ht="13.5" x14ac:dyDescent="0.25">
      <c r="A17" s="268"/>
      <c r="B17" s="920"/>
      <c r="C17" s="921"/>
      <c r="D17" s="924" t="s">
        <v>315</v>
      </c>
      <c r="E17" s="924"/>
      <c r="F17" s="924"/>
      <c r="G17" s="89"/>
      <c r="H17" s="296">
        <f>+Patrimonio!H34</f>
        <v>0</v>
      </c>
      <c r="I17" s="366">
        <v>37</v>
      </c>
      <c r="J17" s="357">
        <f>+Patrimonio!H38</f>
        <v>0</v>
      </c>
      <c r="K17" s="258"/>
      <c r="L17" s="261"/>
      <c r="M17" s="254"/>
    </row>
    <row r="18" spans="1:13" ht="13.5" x14ac:dyDescent="0.25">
      <c r="A18" s="268"/>
      <c r="B18" s="920"/>
      <c r="C18" s="921"/>
      <c r="D18" s="924" t="s">
        <v>316</v>
      </c>
      <c r="E18" s="924"/>
      <c r="F18" s="924"/>
      <c r="G18" s="89"/>
      <c r="H18" s="296">
        <f>+Patrimonio!J34</f>
        <v>0</v>
      </c>
      <c r="I18" s="366">
        <v>38</v>
      </c>
      <c r="J18" s="357">
        <f>+Patrimonio!J38</f>
        <v>0</v>
      </c>
      <c r="K18" s="258"/>
      <c r="L18" s="261"/>
      <c r="M18" s="254"/>
    </row>
    <row r="19" spans="1:13" ht="13.5" x14ac:dyDescent="0.25">
      <c r="A19" s="268"/>
      <c r="B19" s="920"/>
      <c r="C19" s="921"/>
      <c r="D19" s="924" t="s">
        <v>16</v>
      </c>
      <c r="E19" s="924"/>
      <c r="F19" s="924"/>
      <c r="G19" s="89"/>
      <c r="H19" s="296">
        <f>+Patrimonio!L34</f>
        <v>0</v>
      </c>
      <c r="I19" s="366">
        <v>39</v>
      </c>
      <c r="J19" s="357">
        <f>+Patrimonio!L38</f>
        <v>0</v>
      </c>
      <c r="K19" s="258"/>
      <c r="L19" s="261"/>
      <c r="M19" s="254"/>
    </row>
    <row r="20" spans="1:13" ht="13.5" x14ac:dyDescent="0.25">
      <c r="A20" s="268"/>
      <c r="B20" s="920"/>
      <c r="C20" s="921"/>
      <c r="D20" s="924" t="s">
        <v>317</v>
      </c>
      <c r="E20" s="924"/>
      <c r="F20" s="924"/>
      <c r="G20" s="89"/>
      <c r="H20" s="296">
        <f>+Patrimonio!N34</f>
        <v>0</v>
      </c>
      <c r="I20" s="366">
        <v>40</v>
      </c>
      <c r="J20" s="357">
        <f>+Patrimonio!N38</f>
        <v>0</v>
      </c>
      <c r="K20" s="258"/>
      <c r="L20" s="261"/>
      <c r="M20" s="254"/>
    </row>
    <row r="21" spans="1:13" ht="13.5" x14ac:dyDescent="0.25">
      <c r="A21" s="268"/>
      <c r="B21" s="920"/>
      <c r="C21" s="921"/>
      <c r="D21" s="915" t="s">
        <v>326</v>
      </c>
      <c r="E21" s="916"/>
      <c r="F21" s="917"/>
      <c r="G21" s="89"/>
      <c r="H21" s="296">
        <f>+Patrimonio!P34</f>
        <v>0</v>
      </c>
      <c r="I21" s="366">
        <v>41</v>
      </c>
      <c r="J21" s="357">
        <f>+Patrimonio!P38</f>
        <v>0</v>
      </c>
      <c r="K21" s="258"/>
      <c r="L21" s="261"/>
      <c r="M21" s="254"/>
    </row>
    <row r="22" spans="1:13" ht="13.5" x14ac:dyDescent="0.25">
      <c r="A22" s="268"/>
      <c r="B22" s="920"/>
      <c r="C22" s="921"/>
      <c r="D22" s="631" t="s">
        <v>327</v>
      </c>
      <c r="E22" s="631"/>
      <c r="F22" s="631"/>
      <c r="G22" s="89"/>
      <c r="H22" s="296">
        <f>+Patrimonio!R34</f>
        <v>0</v>
      </c>
      <c r="I22" s="366">
        <v>42</v>
      </c>
      <c r="J22" s="357">
        <f>+Patrimonio!R38</f>
        <v>0</v>
      </c>
      <c r="K22" s="258"/>
      <c r="L22" s="261"/>
      <c r="M22" s="254"/>
    </row>
    <row r="23" spans="1:13" ht="13.5" x14ac:dyDescent="0.25">
      <c r="A23" s="268"/>
      <c r="B23" s="920"/>
      <c r="C23" s="921"/>
      <c r="D23" s="924" t="s">
        <v>44</v>
      </c>
      <c r="E23" s="924"/>
      <c r="F23" s="924"/>
      <c r="G23" s="89"/>
      <c r="H23" s="296">
        <f>+Patrimonio!T34</f>
        <v>0</v>
      </c>
      <c r="I23" s="366">
        <v>43</v>
      </c>
      <c r="J23" s="357">
        <f>+Patrimonio!T38</f>
        <v>0</v>
      </c>
      <c r="K23" s="258"/>
      <c r="L23" s="261"/>
      <c r="M23" s="254"/>
    </row>
    <row r="24" spans="1:13" x14ac:dyDescent="0.2">
      <c r="A24" s="268"/>
      <c r="B24" s="920"/>
      <c r="C24" s="921"/>
      <c r="D24" s="926" t="s">
        <v>3</v>
      </c>
      <c r="E24" s="926"/>
      <c r="F24" s="926"/>
      <c r="G24" s="89"/>
      <c r="H24" s="455">
        <f>SUM(H16:H23)</f>
        <v>0</v>
      </c>
      <c r="I24" s="457">
        <v>44</v>
      </c>
      <c r="J24" s="455">
        <f>SUM(J16:J23)</f>
        <v>0</v>
      </c>
      <c r="K24" s="258"/>
      <c r="L24" s="261"/>
      <c r="M24" s="254"/>
    </row>
    <row r="25" spans="1:13" ht="13.5" x14ac:dyDescent="0.25">
      <c r="A25" s="268"/>
      <c r="B25" s="920"/>
      <c r="C25" s="921"/>
      <c r="D25" s="924" t="s">
        <v>4</v>
      </c>
      <c r="E25" s="924"/>
      <c r="F25" s="924"/>
      <c r="G25" s="89"/>
      <c r="H25" s="296">
        <f>+Patrimonio!F76</f>
        <v>0</v>
      </c>
      <c r="I25" s="366">
        <v>45</v>
      </c>
      <c r="J25" s="357">
        <f>+Patrimonio!F80</f>
        <v>0</v>
      </c>
      <c r="K25" s="258"/>
      <c r="L25" s="261"/>
      <c r="M25" s="254"/>
    </row>
    <row r="26" spans="1:13" x14ac:dyDescent="0.2">
      <c r="A26" s="268"/>
      <c r="B26" s="922"/>
      <c r="C26" s="923"/>
      <c r="D26" s="926" t="s">
        <v>5</v>
      </c>
      <c r="E26" s="926"/>
      <c r="F26" s="926"/>
      <c r="G26" s="88"/>
      <c r="H26" s="455">
        <f>+H24-H25</f>
        <v>0</v>
      </c>
      <c r="I26" s="456">
        <v>46</v>
      </c>
      <c r="J26" s="455">
        <f>+J24-J25</f>
        <v>0</v>
      </c>
      <c r="K26" s="258"/>
      <c r="L26" s="261"/>
      <c r="M26" s="254"/>
    </row>
    <row r="27" spans="1:13" x14ac:dyDescent="0.2">
      <c r="A27" s="258"/>
      <c r="B27" s="258"/>
      <c r="C27" s="258"/>
      <c r="D27" s="258"/>
      <c r="E27" s="258"/>
      <c r="F27" s="258"/>
      <c r="G27" s="258"/>
      <c r="H27" s="258"/>
      <c r="I27" s="258"/>
      <c r="J27" s="258"/>
      <c r="K27" s="258"/>
      <c r="L27" s="261"/>
      <c r="M27" s="254"/>
    </row>
    <row r="28" spans="1:13" ht="13.5" x14ac:dyDescent="0.25">
      <c r="A28" s="268"/>
      <c r="B28" s="934" t="s">
        <v>47</v>
      </c>
      <c r="C28" s="935"/>
      <c r="D28" s="924" t="str">
        <f>+Renta!F7</f>
        <v>Ingresos brutos de actividades ordinarias</v>
      </c>
      <c r="E28" s="924"/>
      <c r="F28" s="924"/>
      <c r="G28" s="89"/>
      <c r="H28" s="296">
        <f>+Renta!F30</f>
        <v>0</v>
      </c>
      <c r="I28" s="420">
        <v>47</v>
      </c>
      <c r="J28" s="357">
        <f>+Renta!F36</f>
        <v>0</v>
      </c>
      <c r="K28" s="258"/>
      <c r="L28" s="261"/>
      <c r="M28" s="254"/>
    </row>
    <row r="29" spans="1:13" ht="13.5" x14ac:dyDescent="0.25">
      <c r="A29" s="268"/>
      <c r="B29" s="936"/>
      <c r="C29" s="937"/>
      <c r="D29" s="924" t="str">
        <f>+Renta!H7</f>
        <v>Ingresos Financieros</v>
      </c>
      <c r="E29" s="924"/>
      <c r="F29" s="924"/>
      <c r="G29" s="89"/>
      <c r="H29" s="296">
        <f>+Renta!H30</f>
        <v>0</v>
      </c>
      <c r="I29" s="420">
        <v>48</v>
      </c>
      <c r="J29" s="357">
        <f>+Renta!H36</f>
        <v>0</v>
      </c>
      <c r="K29" s="258"/>
      <c r="L29" s="261"/>
      <c r="M29" s="254"/>
    </row>
    <row r="30" spans="1:13" ht="27.95" customHeight="1" x14ac:dyDescent="0.2">
      <c r="A30" s="268"/>
      <c r="B30" s="936"/>
      <c r="C30" s="937"/>
      <c r="D30" s="925" t="str">
        <f>+Renta!B17</f>
        <v>Dividendos y/o participaciones no constitutivos de renta ni ganancia ocasional (incluye capitalizaciones no gravadas)</v>
      </c>
      <c r="E30" s="925"/>
      <c r="F30" s="925"/>
      <c r="G30" s="89"/>
      <c r="H30" s="296">
        <f>+Renta!J17</f>
        <v>0</v>
      </c>
      <c r="I30" s="420">
        <v>49</v>
      </c>
      <c r="J30" s="357">
        <f t="shared" ref="J30:J37" si="0">ROUND(+H30,-3)</f>
        <v>0</v>
      </c>
      <c r="K30" s="258"/>
      <c r="L30" s="261"/>
      <c r="M30" s="254"/>
    </row>
    <row r="31" spans="1:13" ht="27.95" customHeight="1" x14ac:dyDescent="0.2">
      <c r="A31" s="268"/>
      <c r="B31" s="936"/>
      <c r="C31" s="937"/>
      <c r="D31" s="925" t="str">
        <f>+Renta!B18</f>
        <v>Dividendos y/o participaciones distribuidos  por entidades no residente en Colombia a una CHC y prima en colocación de acciones</v>
      </c>
      <c r="E31" s="925"/>
      <c r="F31" s="925"/>
      <c r="G31" s="89"/>
      <c r="H31" s="296">
        <f>+Renta!J18</f>
        <v>0</v>
      </c>
      <c r="I31" s="420">
        <v>50</v>
      </c>
      <c r="J31" s="357">
        <f t="shared" si="0"/>
        <v>0</v>
      </c>
      <c r="K31" s="258"/>
      <c r="L31" s="261"/>
      <c r="M31" s="254"/>
    </row>
    <row r="32" spans="1:13" ht="27.95" customHeight="1" x14ac:dyDescent="0.2">
      <c r="A32" s="268"/>
      <c r="B32" s="936"/>
      <c r="C32" s="937"/>
      <c r="D32" s="925" t="str">
        <f>+Renta!B19</f>
        <v>Dividendos y/o participaciones gravadas a la tarifa general provenientes de sociedades y entidades extranjeras o de sociedades nacionales</v>
      </c>
      <c r="E32" s="925"/>
      <c r="F32" s="925"/>
      <c r="G32" s="89"/>
      <c r="H32" s="296">
        <f>+Renta!J19</f>
        <v>0</v>
      </c>
      <c r="I32" s="420">
        <v>51</v>
      </c>
      <c r="J32" s="357">
        <f t="shared" si="0"/>
        <v>0</v>
      </c>
      <c r="K32" s="258"/>
      <c r="L32" s="261"/>
      <c r="M32" s="254"/>
    </row>
    <row r="33" spans="1:13" ht="27.95" customHeight="1" x14ac:dyDescent="0.2">
      <c r="A33" s="268"/>
      <c r="B33" s="936"/>
      <c r="C33" s="937"/>
      <c r="D33" s="925" t="str">
        <f>+Renta!B20</f>
        <v>Dividendos y/o participaciones gravadas recibidas por personas naturales sin residencia fiscal (año 2016 y anteriores)</v>
      </c>
      <c r="E33" s="925"/>
      <c r="F33" s="925"/>
      <c r="G33" s="89"/>
      <c r="H33" s="296">
        <f>+Renta!J20</f>
        <v>0</v>
      </c>
      <c r="I33" s="420">
        <v>52</v>
      </c>
      <c r="J33" s="357">
        <f t="shared" si="0"/>
        <v>0</v>
      </c>
      <c r="K33" s="258"/>
      <c r="L33" s="261"/>
      <c r="M33" s="254"/>
    </row>
    <row r="34" spans="1:13" ht="27.95" customHeight="1" x14ac:dyDescent="0.2">
      <c r="A34" s="268"/>
      <c r="B34" s="936"/>
      <c r="C34" s="937"/>
      <c r="D34" s="925" t="str">
        <f>+Renta!B21</f>
        <v>Dividendos y/o participaciones gravadas recibidas por personas naturales sin residencia fiscal (año 2017 y siguientes)</v>
      </c>
      <c r="E34" s="925"/>
      <c r="F34" s="925"/>
      <c r="G34" s="187"/>
      <c r="H34" s="296">
        <f>+Renta!J21</f>
        <v>0</v>
      </c>
      <c r="I34" s="420">
        <v>53</v>
      </c>
      <c r="J34" s="357">
        <f t="shared" si="0"/>
        <v>0</v>
      </c>
      <c r="K34" s="258"/>
      <c r="L34" s="261"/>
      <c r="M34" s="254"/>
    </row>
    <row r="35" spans="1:13" ht="27.95" customHeight="1" x14ac:dyDescent="0.2">
      <c r="A35" s="268"/>
      <c r="B35" s="936"/>
      <c r="C35" s="937"/>
      <c r="D35" s="925" t="str">
        <f>+Renta!B22</f>
        <v>Dividendos y/o participaciones gravadas al 20% ART 245 y 246 E.T.</v>
      </c>
      <c r="E35" s="925"/>
      <c r="F35" s="925"/>
      <c r="G35" s="187"/>
      <c r="H35" s="296">
        <f>+Renta!J22</f>
        <v>0</v>
      </c>
      <c r="I35" s="420">
        <v>54</v>
      </c>
      <c r="J35" s="357">
        <f t="shared" si="0"/>
        <v>0</v>
      </c>
      <c r="K35" s="258"/>
      <c r="L35" s="261"/>
      <c r="M35" s="254"/>
    </row>
    <row r="36" spans="1:13" ht="27.95" customHeight="1" x14ac:dyDescent="0.2">
      <c r="A36" s="268"/>
      <c r="B36" s="936"/>
      <c r="C36" s="937"/>
      <c r="D36" s="925" t="str">
        <f>+Renta!B23</f>
        <v>Dividendos y/o participaciones gravados a la tarifa general (EP y sociedades extranjeras - utilidades generadas a partir del año 2017)</v>
      </c>
      <c r="E36" s="925"/>
      <c r="F36" s="925"/>
      <c r="G36" s="187"/>
      <c r="H36" s="296">
        <f>+Renta!J23</f>
        <v>0</v>
      </c>
      <c r="I36" s="420">
        <v>55</v>
      </c>
      <c r="J36" s="357">
        <f t="shared" si="0"/>
        <v>0</v>
      </c>
      <c r="K36" s="258"/>
      <c r="L36" s="261"/>
      <c r="M36" s="254"/>
    </row>
    <row r="37" spans="1:13" ht="27.95" customHeight="1" x14ac:dyDescent="0.2">
      <c r="A37" s="268"/>
      <c r="B37" s="936"/>
      <c r="C37" s="937"/>
      <c r="D37" s="925" t="str">
        <f>+Renta!B24</f>
        <v>Dividendos y participaciones provenientes de proyectos calificados como megainversión gravadas al 27%</v>
      </c>
      <c r="E37" s="925"/>
      <c r="F37" s="925"/>
      <c r="G37" s="187"/>
      <c r="H37" s="296">
        <f>+Renta!J24</f>
        <v>0</v>
      </c>
      <c r="I37" s="420">
        <v>56</v>
      </c>
      <c r="J37" s="357">
        <f t="shared" si="0"/>
        <v>0</v>
      </c>
      <c r="K37" s="258"/>
      <c r="L37" s="261"/>
      <c r="M37" s="254"/>
    </row>
    <row r="38" spans="1:13" ht="13.5" x14ac:dyDescent="0.25">
      <c r="A38" s="268"/>
      <c r="B38" s="936"/>
      <c r="C38" s="937"/>
      <c r="D38" s="924" t="s">
        <v>293</v>
      </c>
      <c r="E38" s="924"/>
      <c r="F38" s="924"/>
      <c r="G38" s="89"/>
      <c r="H38" s="296">
        <f>+Renta!L30</f>
        <v>0</v>
      </c>
      <c r="I38" s="366">
        <v>57</v>
      </c>
      <c r="J38" s="357">
        <f>+Renta!L36</f>
        <v>0</v>
      </c>
      <c r="K38" s="258"/>
      <c r="L38" s="261"/>
      <c r="M38" s="254"/>
    </row>
    <row r="39" spans="1:13" ht="13.5" x14ac:dyDescent="0.25">
      <c r="A39" s="268"/>
      <c r="B39" s="936"/>
      <c r="C39" s="937"/>
      <c r="D39" s="927" t="s">
        <v>1</v>
      </c>
      <c r="E39" s="927"/>
      <c r="F39" s="927"/>
      <c r="G39" s="91"/>
      <c r="H39" s="455">
        <f>SUM(H28:H38)</f>
        <v>0</v>
      </c>
      <c r="I39" s="456">
        <v>58</v>
      </c>
      <c r="J39" s="455">
        <f>SUM(J28:J38)</f>
        <v>0</v>
      </c>
      <c r="K39" s="258"/>
      <c r="L39" s="261"/>
      <c r="M39" s="254"/>
    </row>
    <row r="40" spans="1:13" ht="13.5" x14ac:dyDescent="0.25">
      <c r="A40" s="268"/>
      <c r="B40" s="936"/>
      <c r="C40" s="937"/>
      <c r="D40" s="924" t="s">
        <v>46</v>
      </c>
      <c r="E40" s="924"/>
      <c r="F40" s="924"/>
      <c r="G40" s="89"/>
      <c r="H40" s="296">
        <f>+Renta!J49</f>
        <v>0</v>
      </c>
      <c r="I40" s="366">
        <v>59</v>
      </c>
      <c r="J40" s="357">
        <f>+Renta!J53</f>
        <v>0</v>
      </c>
      <c r="K40" s="258"/>
      <c r="L40" s="261"/>
      <c r="M40" s="254"/>
    </row>
    <row r="41" spans="1:13" ht="13.5" x14ac:dyDescent="0.25">
      <c r="A41" s="268"/>
      <c r="B41" s="936"/>
      <c r="C41" s="937"/>
      <c r="D41" s="924" t="s">
        <v>328</v>
      </c>
      <c r="E41" s="924"/>
      <c r="F41" s="924"/>
      <c r="G41" s="89"/>
      <c r="H41" s="296">
        <f>+Renta!N30</f>
        <v>0</v>
      </c>
      <c r="I41" s="366">
        <v>60</v>
      </c>
      <c r="J41" s="357">
        <f>+Renta!N36</f>
        <v>0</v>
      </c>
      <c r="K41" s="258"/>
      <c r="L41" s="261"/>
      <c r="M41" s="254"/>
    </row>
    <row r="42" spans="1:13" ht="13.5" x14ac:dyDescent="0.25">
      <c r="A42" s="268"/>
      <c r="B42" s="938"/>
      <c r="C42" s="939"/>
      <c r="D42" s="927" t="s">
        <v>2</v>
      </c>
      <c r="E42" s="927"/>
      <c r="F42" s="927"/>
      <c r="G42" s="91"/>
      <c r="H42" s="455">
        <f>+H39-H40-H41</f>
        <v>0</v>
      </c>
      <c r="I42" s="456">
        <v>61</v>
      </c>
      <c r="J42" s="455">
        <f>+J39-J40-J41</f>
        <v>0</v>
      </c>
      <c r="K42" s="258"/>
      <c r="L42" s="261"/>
      <c r="M42" s="254"/>
    </row>
    <row r="43" spans="1:13" x14ac:dyDescent="0.2">
      <c r="A43" s="268"/>
      <c r="B43" s="268"/>
      <c r="C43" s="268"/>
      <c r="D43" s="268"/>
      <c r="E43" s="268"/>
      <c r="F43" s="268"/>
      <c r="G43" s="268"/>
      <c r="H43" s="268"/>
      <c r="I43" s="268"/>
      <c r="J43" s="268"/>
      <c r="K43" s="268"/>
      <c r="L43" s="261"/>
      <c r="M43" s="254"/>
    </row>
    <row r="44" spans="1:13" ht="13.5" x14ac:dyDescent="0.25">
      <c r="A44" s="268"/>
      <c r="B44" s="928" t="s">
        <v>340</v>
      </c>
      <c r="C44" s="929"/>
      <c r="D44" s="924" t="s">
        <v>48</v>
      </c>
      <c r="E44" s="924"/>
      <c r="F44" s="924"/>
      <c r="G44" s="89"/>
      <c r="H44" s="353">
        <f>+'Costos y Deducciones'!F33</f>
        <v>0</v>
      </c>
      <c r="I44" s="366">
        <v>62</v>
      </c>
      <c r="J44" s="355">
        <f>+'Costos y Deducciones'!F37</f>
        <v>0</v>
      </c>
      <c r="K44" s="258"/>
      <c r="L44" s="261"/>
      <c r="M44" s="254"/>
    </row>
    <row r="45" spans="1:13" ht="13.5" x14ac:dyDescent="0.25">
      <c r="A45" s="268"/>
      <c r="B45" s="930"/>
      <c r="C45" s="931"/>
      <c r="D45" s="924" t="s">
        <v>329</v>
      </c>
      <c r="E45" s="924"/>
      <c r="F45" s="924"/>
      <c r="G45" s="89"/>
      <c r="H45" s="353">
        <f>+'Costos y Deducciones'!H33</f>
        <v>0</v>
      </c>
      <c r="I45" s="366">
        <v>63</v>
      </c>
      <c r="J45" s="355">
        <f>+'Costos y Deducciones'!H37</f>
        <v>0</v>
      </c>
      <c r="K45" s="258"/>
      <c r="L45" s="261"/>
      <c r="M45" s="254"/>
    </row>
    <row r="46" spans="1:13" ht="13.5" x14ac:dyDescent="0.25">
      <c r="A46" s="268"/>
      <c r="B46" s="930"/>
      <c r="C46" s="931"/>
      <c r="D46" s="924" t="s">
        <v>330</v>
      </c>
      <c r="E46" s="924"/>
      <c r="F46" s="924"/>
      <c r="G46" s="89"/>
      <c r="H46" s="353">
        <f>+'Costos y Deducciones'!J33</f>
        <v>0</v>
      </c>
      <c r="I46" s="366">
        <v>64</v>
      </c>
      <c r="J46" s="355">
        <f>+'Costos y Deducciones'!J37</f>
        <v>0</v>
      </c>
      <c r="K46" s="258"/>
      <c r="L46" s="261"/>
      <c r="M46" s="254"/>
    </row>
    <row r="47" spans="1:13" ht="13.5" x14ac:dyDescent="0.25">
      <c r="A47" s="268"/>
      <c r="B47" s="930"/>
      <c r="C47" s="931"/>
      <c r="D47" s="924" t="s">
        <v>331</v>
      </c>
      <c r="E47" s="924"/>
      <c r="F47" s="924"/>
      <c r="G47" s="89"/>
      <c r="H47" s="353">
        <f>+'Costos y Deducciones'!L33</f>
        <v>0</v>
      </c>
      <c r="I47" s="366">
        <v>65</v>
      </c>
      <c r="J47" s="355">
        <f>+'Costos y Deducciones'!L37</f>
        <v>0</v>
      </c>
      <c r="K47" s="258"/>
      <c r="L47" s="261"/>
      <c r="M47" s="254"/>
    </row>
    <row r="48" spans="1:13" ht="13.5" x14ac:dyDescent="0.25">
      <c r="A48" s="268"/>
      <c r="B48" s="930"/>
      <c r="C48" s="931"/>
      <c r="D48" s="924" t="s">
        <v>332</v>
      </c>
      <c r="E48" s="924"/>
      <c r="F48" s="924"/>
      <c r="G48" s="89"/>
      <c r="H48" s="353">
        <f>+'Costos y Deducciones'!N33</f>
        <v>0</v>
      </c>
      <c r="I48" s="366">
        <v>66</v>
      </c>
      <c r="J48" s="355">
        <f>+'Costos y Deducciones'!N37</f>
        <v>0</v>
      </c>
      <c r="K48" s="258"/>
      <c r="L48" s="261"/>
      <c r="M48" s="254"/>
    </row>
    <row r="49" spans="1:13" ht="13.5" x14ac:dyDescent="0.25">
      <c r="A49" s="268"/>
      <c r="B49" s="932"/>
      <c r="C49" s="933"/>
      <c r="D49" s="927" t="s">
        <v>333</v>
      </c>
      <c r="E49" s="927"/>
      <c r="F49" s="927"/>
      <c r="G49" s="91"/>
      <c r="H49" s="455">
        <f>SUM(H44:H48)</f>
        <v>0</v>
      </c>
      <c r="I49" s="456">
        <v>67</v>
      </c>
      <c r="J49" s="455">
        <f>SUM(J44:J48)</f>
        <v>0</v>
      </c>
      <c r="K49" s="258"/>
      <c r="L49" s="261"/>
      <c r="M49" s="254"/>
    </row>
    <row r="50" spans="1:13" x14ac:dyDescent="0.2">
      <c r="A50" s="268"/>
      <c r="B50" s="263"/>
      <c r="C50" s="263"/>
      <c r="D50" s="263"/>
      <c r="E50" s="263"/>
      <c r="F50" s="263"/>
      <c r="G50" s="263"/>
      <c r="H50" s="263"/>
      <c r="I50" s="262"/>
      <c r="J50" s="263"/>
      <c r="K50" s="258"/>
      <c r="L50" s="261"/>
      <c r="M50" s="254"/>
    </row>
    <row r="51" spans="1:13" ht="13.5" x14ac:dyDescent="0.25">
      <c r="A51" s="268"/>
      <c r="B51" s="943" t="s">
        <v>335</v>
      </c>
      <c r="C51" s="944"/>
      <c r="D51" s="924" t="s">
        <v>336</v>
      </c>
      <c r="E51" s="924"/>
      <c r="F51" s="924"/>
      <c r="G51" s="89"/>
      <c r="H51" s="353">
        <f>+'Rentas Especiales'!F20</f>
        <v>0</v>
      </c>
      <c r="I51" s="366">
        <v>68</v>
      </c>
      <c r="J51" s="355">
        <f>+'Rentas Especiales'!F24</f>
        <v>0</v>
      </c>
      <c r="K51" s="258"/>
      <c r="L51" s="261"/>
      <c r="M51" s="254"/>
    </row>
    <row r="52" spans="1:13" ht="13.5" x14ac:dyDescent="0.25">
      <c r="A52" s="268"/>
      <c r="B52" s="945"/>
      <c r="C52" s="946"/>
      <c r="D52" s="924" t="s">
        <v>338</v>
      </c>
      <c r="E52" s="924"/>
      <c r="F52" s="924"/>
      <c r="G52" s="89"/>
      <c r="H52" s="296">
        <f>+'Rentas Especiales'!H20</f>
        <v>0</v>
      </c>
      <c r="I52" s="366">
        <v>69</v>
      </c>
      <c r="J52" s="357">
        <f>+'Rentas Especiales'!H24</f>
        <v>0</v>
      </c>
      <c r="K52" s="258"/>
      <c r="L52" s="261"/>
      <c r="M52" s="254"/>
    </row>
    <row r="53" spans="1:13" x14ac:dyDescent="0.2">
      <c r="A53" s="268"/>
      <c r="B53" s="263"/>
      <c r="C53" s="263"/>
      <c r="D53" s="263"/>
      <c r="E53" s="263"/>
      <c r="F53" s="263"/>
      <c r="G53" s="263"/>
      <c r="H53" s="263"/>
      <c r="I53" s="262"/>
      <c r="J53" s="263"/>
      <c r="K53" s="258"/>
      <c r="L53" s="261"/>
      <c r="M53" s="254"/>
    </row>
    <row r="54" spans="1:13" ht="13.5" x14ac:dyDescent="0.25">
      <c r="A54" s="268"/>
      <c r="B54" s="947" t="s">
        <v>50</v>
      </c>
      <c r="C54" s="948"/>
      <c r="D54" s="917" t="s">
        <v>393</v>
      </c>
      <c r="E54" s="924"/>
      <c r="F54" s="924"/>
      <c r="G54" s="89"/>
      <c r="H54" s="296">
        <f>+'Rentas Especiales'!J20</f>
        <v>0</v>
      </c>
      <c r="I54" s="366">
        <v>70</v>
      </c>
      <c r="J54" s="355">
        <f>+'Rentas Especiales'!J24</f>
        <v>0</v>
      </c>
      <c r="K54" s="258"/>
      <c r="L54" s="261"/>
      <c r="M54" s="254"/>
    </row>
    <row r="55" spans="1:13" ht="13.5" x14ac:dyDescent="0.25">
      <c r="A55" s="268"/>
      <c r="B55" s="949"/>
      <c r="C55" s="950"/>
      <c r="D55" s="917" t="s">
        <v>337</v>
      </c>
      <c r="E55" s="924"/>
      <c r="F55" s="924"/>
      <c r="G55" s="89"/>
      <c r="H55" s="296">
        <f>+'Rentas Especiales'!L20</f>
        <v>0</v>
      </c>
      <c r="I55" s="366">
        <v>71</v>
      </c>
      <c r="J55" s="355">
        <f>+'Rentas Especiales'!L24</f>
        <v>0</v>
      </c>
      <c r="K55" s="258"/>
      <c r="L55" s="261"/>
      <c r="M55" s="254"/>
    </row>
    <row r="56" spans="1:13" ht="13.5" x14ac:dyDescent="0.25">
      <c r="A56" s="268"/>
      <c r="B56" s="949"/>
      <c r="C56" s="950"/>
      <c r="D56" s="940" t="s">
        <v>395</v>
      </c>
      <c r="E56" s="927"/>
      <c r="F56" s="927"/>
      <c r="G56" s="90"/>
      <c r="H56" s="455">
        <f>+H42+H52+H54+H55-H33-H34-H35-H36-H37-H49-H51</f>
        <v>0</v>
      </c>
      <c r="I56" s="456">
        <v>72</v>
      </c>
      <c r="J56" s="455">
        <f>+J42+J52+J54+J55-J33-J34-J35-J36-J37-J49-J51</f>
        <v>0</v>
      </c>
      <c r="K56" s="258"/>
      <c r="L56" s="261"/>
      <c r="M56" s="254"/>
    </row>
    <row r="57" spans="1:13" ht="13.5" x14ac:dyDescent="0.25">
      <c r="A57" s="268"/>
      <c r="B57" s="949"/>
      <c r="C57" s="950"/>
      <c r="D57" s="940" t="s">
        <v>396</v>
      </c>
      <c r="E57" s="927"/>
      <c r="F57" s="927"/>
      <c r="G57" s="90"/>
      <c r="H57" s="455">
        <f>IF(H56&lt;0,H56*-1,0)</f>
        <v>0</v>
      </c>
      <c r="I57" s="456">
        <v>73</v>
      </c>
      <c r="J57" s="455">
        <f>IF(J56&lt;0,J56*-1,0)</f>
        <v>0</v>
      </c>
      <c r="K57" s="258"/>
      <c r="L57" s="261"/>
      <c r="M57" s="254"/>
    </row>
    <row r="58" spans="1:13" ht="13.5" x14ac:dyDescent="0.25">
      <c r="A58" s="268"/>
      <c r="B58" s="949"/>
      <c r="C58" s="950"/>
      <c r="D58" s="917" t="s">
        <v>7</v>
      </c>
      <c r="E58" s="924"/>
      <c r="F58" s="924"/>
      <c r="G58" s="89"/>
      <c r="H58" s="296">
        <f>+'Rentas Especiales'!N20</f>
        <v>0</v>
      </c>
      <c r="I58" s="366">
        <v>74</v>
      </c>
      <c r="J58" s="355">
        <f>+'Rentas Especiales'!N24</f>
        <v>0</v>
      </c>
      <c r="K58" s="258"/>
      <c r="L58" s="261"/>
      <c r="M58" s="254"/>
    </row>
    <row r="59" spans="1:13" ht="13.5" x14ac:dyDescent="0.25">
      <c r="A59" s="268"/>
      <c r="B59" s="949"/>
      <c r="C59" s="950"/>
      <c r="D59" s="940" t="s">
        <v>397</v>
      </c>
      <c r="E59" s="927"/>
      <c r="F59" s="927"/>
      <c r="G59" s="90"/>
      <c r="H59" s="455">
        <f>IF(H56&gt;0,+H56-H58,0)</f>
        <v>0</v>
      </c>
      <c r="I59" s="456">
        <v>75</v>
      </c>
      <c r="J59" s="455">
        <f>IF(J56&gt;0,+J56-J58,0)</f>
        <v>0</v>
      </c>
      <c r="K59" s="258"/>
      <c r="L59" s="261"/>
      <c r="M59" s="254"/>
    </row>
    <row r="60" spans="1:13" ht="13.5" x14ac:dyDescent="0.25">
      <c r="A60" s="268"/>
      <c r="B60" s="949"/>
      <c r="C60" s="950"/>
      <c r="D60" s="941" t="s">
        <v>8</v>
      </c>
      <c r="E60" s="942"/>
      <c r="F60" s="942"/>
      <c r="G60" s="90"/>
      <c r="H60" s="364"/>
      <c r="I60" s="366">
        <v>76</v>
      </c>
      <c r="J60" s="363">
        <f>+'Rentas Especiales'!P55</f>
        <v>0</v>
      </c>
      <c r="K60" s="258"/>
      <c r="L60" s="261"/>
      <c r="M60" s="254"/>
    </row>
    <row r="61" spans="1:13" ht="13.5" x14ac:dyDescent="0.25">
      <c r="A61" s="268"/>
      <c r="B61" s="949"/>
      <c r="C61" s="950"/>
      <c r="D61" s="941" t="s">
        <v>9</v>
      </c>
      <c r="E61" s="942"/>
      <c r="F61" s="942"/>
      <c r="G61" s="90"/>
      <c r="H61" s="364"/>
      <c r="I61" s="366">
        <v>77</v>
      </c>
      <c r="J61" s="363">
        <f>+Renta!P36</f>
        <v>0</v>
      </c>
      <c r="K61" s="258"/>
      <c r="L61" s="261"/>
      <c r="M61" s="254"/>
    </row>
    <row r="62" spans="1:13" ht="13.5" x14ac:dyDescent="0.25">
      <c r="A62" s="268"/>
      <c r="B62" s="949"/>
      <c r="C62" s="950"/>
      <c r="D62" s="941" t="s">
        <v>49</v>
      </c>
      <c r="E62" s="942"/>
      <c r="F62" s="942"/>
      <c r="G62" s="90"/>
      <c r="H62" s="364"/>
      <c r="I62" s="366">
        <v>78</v>
      </c>
      <c r="J62" s="363">
        <f>+'Rentas Especiales'!P24</f>
        <v>0</v>
      </c>
      <c r="K62" s="258"/>
      <c r="L62" s="261"/>
      <c r="M62" s="254"/>
    </row>
    <row r="63" spans="1:13" ht="13.5" x14ac:dyDescent="0.25">
      <c r="A63" s="268"/>
      <c r="B63" s="949"/>
      <c r="C63" s="950"/>
      <c r="D63" s="940" t="s">
        <v>398</v>
      </c>
      <c r="E63" s="927"/>
      <c r="F63" s="927"/>
      <c r="G63" s="90"/>
      <c r="H63" s="364"/>
      <c r="I63" s="456">
        <v>79</v>
      </c>
      <c r="J63" s="455">
        <f>IF(J59&gt;J60,+J59-J61+J62,+J60-J61+J62)</f>
        <v>0</v>
      </c>
      <c r="K63" s="258"/>
      <c r="L63" s="261"/>
      <c r="M63" s="254"/>
    </row>
    <row r="64" spans="1:13" x14ac:dyDescent="0.2">
      <c r="A64" s="268"/>
      <c r="B64" s="268"/>
      <c r="C64" s="268"/>
      <c r="D64" s="268"/>
      <c r="E64" s="268"/>
      <c r="F64" s="268"/>
      <c r="G64" s="268"/>
      <c r="H64" s="268"/>
      <c r="I64" s="268"/>
      <c r="J64" s="268"/>
      <c r="K64" s="268"/>
      <c r="L64" s="261"/>
      <c r="M64" s="254"/>
    </row>
    <row r="65" spans="1:13" ht="13.5" x14ac:dyDescent="0.25">
      <c r="A65" s="268"/>
      <c r="B65" s="952" t="s">
        <v>341</v>
      </c>
      <c r="C65" s="953"/>
      <c r="D65" s="942" t="s">
        <v>26</v>
      </c>
      <c r="E65" s="942"/>
      <c r="F65" s="942"/>
      <c r="G65" s="90"/>
      <c r="H65" s="296">
        <f>+'Rentas Especiales'!F39</f>
        <v>0</v>
      </c>
      <c r="I65" s="366">
        <v>80</v>
      </c>
      <c r="J65" s="363">
        <f>ROUND(H65,-3)</f>
        <v>0</v>
      </c>
      <c r="K65" s="258"/>
      <c r="L65" s="261"/>
      <c r="M65" s="254"/>
    </row>
    <row r="66" spans="1:13" ht="13.5" x14ac:dyDescent="0.25">
      <c r="A66" s="268"/>
      <c r="B66" s="954"/>
      <c r="C66" s="955"/>
      <c r="D66" s="577"/>
      <c r="E66" s="577"/>
      <c r="F66" s="577"/>
      <c r="G66" s="578"/>
      <c r="H66" s="579"/>
      <c r="I66" s="580"/>
      <c r="J66" s="579"/>
      <c r="K66" s="258"/>
      <c r="L66" s="261"/>
      <c r="M66" s="254"/>
    </row>
    <row r="67" spans="1:13" ht="13.5" x14ac:dyDescent="0.25">
      <c r="A67" s="268"/>
      <c r="B67" s="954"/>
      <c r="C67" s="955"/>
      <c r="D67" s="577"/>
      <c r="E67" s="577"/>
      <c r="F67" s="577"/>
      <c r="G67" s="578"/>
      <c r="H67" s="579"/>
      <c r="I67" s="580"/>
      <c r="J67" s="579"/>
      <c r="K67" s="258"/>
      <c r="L67" s="261"/>
      <c r="M67" s="254"/>
    </row>
    <row r="68" spans="1:13" ht="13.5" x14ac:dyDescent="0.25">
      <c r="A68" s="268"/>
      <c r="B68" s="954"/>
      <c r="C68" s="955"/>
      <c r="D68" s="942" t="s">
        <v>1012</v>
      </c>
      <c r="E68" s="942"/>
      <c r="F68" s="942"/>
      <c r="G68" s="90"/>
      <c r="H68" s="296">
        <f>+'Rentas Especiales'!L39</f>
        <v>0</v>
      </c>
      <c r="I68" s="366">
        <v>81</v>
      </c>
      <c r="J68" s="363">
        <f t="shared" ref="J68:J69" si="1">ROUND(H68,-3)</f>
        <v>0</v>
      </c>
      <c r="K68" s="258"/>
      <c r="L68" s="261"/>
      <c r="M68" s="254"/>
    </row>
    <row r="69" spans="1:13" ht="13.5" x14ac:dyDescent="0.25">
      <c r="A69" s="268"/>
      <c r="B69" s="954"/>
      <c r="C69" s="955"/>
      <c r="D69" s="942" t="s">
        <v>27</v>
      </c>
      <c r="E69" s="942"/>
      <c r="F69" s="942"/>
      <c r="G69" s="90"/>
      <c r="H69" s="296">
        <f>+'Rentas Especiales'!N39</f>
        <v>0</v>
      </c>
      <c r="I69" s="366">
        <v>82</v>
      </c>
      <c r="J69" s="363">
        <f t="shared" si="1"/>
        <v>0</v>
      </c>
      <c r="K69" s="258"/>
      <c r="L69" s="261"/>
      <c r="M69" s="254"/>
    </row>
    <row r="70" spans="1:13" ht="13.5" x14ac:dyDescent="0.25">
      <c r="A70" s="268"/>
      <c r="B70" s="956"/>
      <c r="C70" s="957"/>
      <c r="D70" s="927" t="s">
        <v>28</v>
      </c>
      <c r="E70" s="927"/>
      <c r="F70" s="927"/>
      <c r="G70" s="90"/>
      <c r="H70" s="455">
        <f>+H65-H68-H69</f>
        <v>0</v>
      </c>
      <c r="I70" s="456">
        <v>83</v>
      </c>
      <c r="J70" s="455">
        <f>+J65-J68-J69</f>
        <v>0</v>
      </c>
      <c r="K70" s="258"/>
      <c r="L70" s="261"/>
      <c r="M70" s="254"/>
    </row>
    <row r="71" spans="1:13" x14ac:dyDescent="0.2">
      <c r="A71" s="268"/>
      <c r="B71" s="268"/>
      <c r="C71" s="268"/>
      <c r="D71" s="268"/>
      <c r="E71" s="268"/>
      <c r="F71" s="268"/>
      <c r="G71" s="268"/>
      <c r="H71" s="268"/>
      <c r="I71" s="268"/>
      <c r="J71" s="268"/>
      <c r="K71" s="268"/>
      <c r="L71" s="268"/>
      <c r="M71" s="254"/>
    </row>
    <row r="72" spans="1:13" x14ac:dyDescent="0.2">
      <c r="A72" s="460"/>
      <c r="B72" s="460"/>
      <c r="C72" s="460"/>
      <c r="D72" s="460"/>
      <c r="E72" s="460"/>
      <c r="F72" s="460"/>
      <c r="G72" s="460"/>
      <c r="H72" s="460"/>
      <c r="I72" s="460"/>
      <c r="J72" s="460"/>
      <c r="K72" s="460"/>
      <c r="L72" s="461"/>
      <c r="M72" s="254"/>
    </row>
    <row r="73" spans="1:13" ht="13.5" x14ac:dyDescent="0.25">
      <c r="A73" s="460"/>
      <c r="B73" s="958" t="s">
        <v>279</v>
      </c>
      <c r="C73" s="961" t="s">
        <v>1013</v>
      </c>
      <c r="D73" s="962" t="s">
        <v>342</v>
      </c>
      <c r="E73" s="962"/>
      <c r="F73" s="963"/>
      <c r="G73" s="90"/>
      <c r="H73" s="459">
        <v>0.35</v>
      </c>
      <c r="I73" s="629">
        <v>84</v>
      </c>
      <c r="J73" s="358">
        <f>ROUND(+J63*H73,-3)</f>
        <v>0</v>
      </c>
      <c r="K73" s="462"/>
      <c r="L73" s="461"/>
      <c r="M73" s="254"/>
    </row>
    <row r="74" spans="1:13" ht="13.5" x14ac:dyDescent="0.25">
      <c r="A74" s="460"/>
      <c r="B74" s="959"/>
      <c r="C74" s="961"/>
      <c r="D74" s="941" t="s">
        <v>1051</v>
      </c>
      <c r="E74" s="942"/>
      <c r="F74" s="942"/>
      <c r="G74" s="90"/>
      <c r="H74" s="459">
        <v>0</v>
      </c>
      <c r="I74" s="629">
        <v>85</v>
      </c>
      <c r="J74" s="458">
        <f>ROUND(J63*H74,-3)</f>
        <v>0</v>
      </c>
      <c r="K74" s="462"/>
      <c r="L74" s="461"/>
      <c r="M74" s="254"/>
    </row>
    <row r="75" spans="1:13" ht="13.5" x14ac:dyDescent="0.25">
      <c r="A75" s="460"/>
      <c r="B75" s="959"/>
      <c r="C75" s="961"/>
      <c r="D75" s="941" t="s">
        <v>1052</v>
      </c>
      <c r="E75" s="942"/>
      <c r="F75" s="942"/>
      <c r="G75" s="90"/>
      <c r="H75" s="459">
        <v>0.2</v>
      </c>
      <c r="I75" s="629">
        <v>86</v>
      </c>
      <c r="J75" s="458">
        <f>ROUND(+J35*H75,-3)</f>
        <v>0</v>
      </c>
      <c r="K75" s="462"/>
      <c r="L75" s="461"/>
      <c r="M75" s="254"/>
    </row>
    <row r="76" spans="1:13" ht="13.5" x14ac:dyDescent="0.25">
      <c r="A76" s="460"/>
      <c r="B76" s="959"/>
      <c r="C76" s="961"/>
      <c r="D76" s="941" t="s">
        <v>1053</v>
      </c>
      <c r="E76" s="942"/>
      <c r="F76" s="942"/>
      <c r="G76" s="90"/>
      <c r="H76" s="459">
        <v>0.35</v>
      </c>
      <c r="I76" s="629">
        <v>87</v>
      </c>
      <c r="J76" s="458">
        <f>ROUND(+J36*H76,-3)</f>
        <v>0</v>
      </c>
      <c r="K76" s="462"/>
      <c r="L76" s="461"/>
      <c r="M76" s="254"/>
    </row>
    <row r="77" spans="1:13" ht="13.5" x14ac:dyDescent="0.25">
      <c r="A77" s="460"/>
      <c r="B77" s="959"/>
      <c r="C77" s="961"/>
      <c r="D77" s="941" t="s">
        <v>1015</v>
      </c>
      <c r="E77" s="942"/>
      <c r="F77" s="942"/>
      <c r="G77" s="90"/>
      <c r="H77" s="459">
        <v>0.27</v>
      </c>
      <c r="I77" s="629">
        <v>88</v>
      </c>
      <c r="J77" s="458">
        <f>ROUND(+J37*H77,-3)</f>
        <v>0</v>
      </c>
      <c r="K77" s="462"/>
      <c r="L77" s="461"/>
      <c r="M77" s="254"/>
    </row>
    <row r="78" spans="1:13" ht="13.5" x14ac:dyDescent="0.25">
      <c r="A78" s="460"/>
      <c r="B78" s="959"/>
      <c r="C78" s="961"/>
      <c r="D78" s="941" t="s">
        <v>1054</v>
      </c>
      <c r="E78" s="942"/>
      <c r="F78" s="942"/>
      <c r="G78" s="90"/>
      <c r="H78" s="459">
        <v>0.35</v>
      </c>
      <c r="I78" s="629">
        <v>89</v>
      </c>
      <c r="J78" s="458">
        <f>ROUND(+J34*H78,-3)</f>
        <v>0</v>
      </c>
      <c r="K78" s="462"/>
      <c r="L78" s="461"/>
      <c r="M78" s="254"/>
    </row>
    <row r="79" spans="1:13" ht="13.5" x14ac:dyDescent="0.25">
      <c r="A79" s="460"/>
      <c r="B79" s="959"/>
      <c r="C79" s="961"/>
      <c r="D79" s="941" t="s">
        <v>1014</v>
      </c>
      <c r="E79" s="942"/>
      <c r="F79" s="942"/>
      <c r="G79" s="90"/>
      <c r="H79" s="459">
        <v>0.33</v>
      </c>
      <c r="I79" s="629">
        <v>90</v>
      </c>
      <c r="J79" s="458">
        <f>ROUND(+J33*H79,-3)</f>
        <v>0</v>
      </c>
      <c r="K79" s="462"/>
      <c r="L79" s="461"/>
      <c r="M79" s="254"/>
    </row>
    <row r="80" spans="1:13" ht="13.5" x14ac:dyDescent="0.25">
      <c r="A80" s="460"/>
      <c r="B80" s="959"/>
      <c r="C80" s="630"/>
      <c r="D80" s="951" t="s">
        <v>399</v>
      </c>
      <c r="E80" s="951"/>
      <c r="F80" s="951"/>
      <c r="G80" s="90"/>
      <c r="H80" s="463"/>
      <c r="I80" s="464">
        <v>91</v>
      </c>
      <c r="J80" s="463">
        <f>SUM(J73:J79)</f>
        <v>0</v>
      </c>
      <c r="K80" s="462"/>
      <c r="L80" s="461"/>
      <c r="M80" s="254"/>
    </row>
    <row r="81" spans="1:13" ht="13.5" x14ac:dyDescent="0.25">
      <c r="A81" s="460"/>
      <c r="B81" s="959"/>
      <c r="C81" s="630"/>
      <c r="D81" s="951" t="s">
        <v>1055</v>
      </c>
      <c r="E81" s="951"/>
      <c r="F81" s="951"/>
      <c r="G81" s="90"/>
      <c r="H81" s="463"/>
      <c r="I81" s="464">
        <v>92</v>
      </c>
      <c r="J81" s="583">
        <f>IF(VVA!E70&gt;0,VVA!G70,0)</f>
        <v>0</v>
      </c>
      <c r="K81" s="462"/>
      <c r="L81" s="461"/>
      <c r="M81" s="254"/>
    </row>
    <row r="82" spans="1:13" x14ac:dyDescent="0.2">
      <c r="A82" s="460"/>
      <c r="B82" s="959"/>
      <c r="C82" s="979" t="s">
        <v>400</v>
      </c>
      <c r="D82" s="980" t="s">
        <v>400</v>
      </c>
      <c r="E82" s="980"/>
      <c r="F82" s="465" t="s">
        <v>401</v>
      </c>
      <c r="G82" s="90"/>
      <c r="H82" s="362">
        <v>0</v>
      </c>
      <c r="I82" s="973">
        <v>93</v>
      </c>
      <c r="J82" s="981">
        <f>ROUND((+H82+H83+H84+H85),-3)</f>
        <v>0</v>
      </c>
      <c r="K82" s="462"/>
      <c r="L82" s="461"/>
      <c r="M82" s="254"/>
    </row>
    <row r="83" spans="1:13" x14ac:dyDescent="0.2">
      <c r="A83" s="460"/>
      <c r="B83" s="959"/>
      <c r="C83" s="979"/>
      <c r="D83" s="980"/>
      <c r="E83" s="980"/>
      <c r="F83" s="465" t="s">
        <v>1118</v>
      </c>
      <c r="G83" s="90"/>
      <c r="H83" s="362"/>
      <c r="I83" s="974"/>
      <c r="J83" s="982"/>
      <c r="K83" s="462"/>
      <c r="L83" s="461"/>
      <c r="M83" s="254"/>
    </row>
    <row r="84" spans="1:13" x14ac:dyDescent="0.2">
      <c r="A84" s="460"/>
      <c r="B84" s="959"/>
      <c r="C84" s="979"/>
      <c r="D84" s="980"/>
      <c r="E84" s="980"/>
      <c r="F84" s="465" t="s">
        <v>402</v>
      </c>
      <c r="G84" s="90"/>
      <c r="H84" s="362"/>
      <c r="I84" s="974"/>
      <c r="J84" s="982"/>
      <c r="K84" s="462"/>
      <c r="L84" s="461"/>
      <c r="M84" s="254"/>
    </row>
    <row r="85" spans="1:13" x14ac:dyDescent="0.2">
      <c r="A85" s="460"/>
      <c r="B85" s="959"/>
      <c r="C85" s="979"/>
      <c r="D85" s="980"/>
      <c r="E85" s="980"/>
      <c r="F85" s="465" t="s">
        <v>402</v>
      </c>
      <c r="G85" s="90"/>
      <c r="H85" s="362"/>
      <c r="I85" s="975"/>
      <c r="J85" s="983"/>
      <c r="K85" s="462"/>
      <c r="L85" s="461"/>
      <c r="M85" s="254"/>
    </row>
    <row r="86" spans="1:13" ht="13.5" x14ac:dyDescent="0.25">
      <c r="A86" s="460"/>
      <c r="B86" s="959"/>
      <c r="C86" s="630"/>
      <c r="D86" s="951" t="s">
        <v>1056</v>
      </c>
      <c r="E86" s="951"/>
      <c r="F86" s="951"/>
      <c r="G86" s="90"/>
      <c r="H86" s="463"/>
      <c r="I86" s="464">
        <v>94</v>
      </c>
      <c r="J86" s="463">
        <f>+J80-J82</f>
        <v>0</v>
      </c>
      <c r="K86" s="462"/>
      <c r="L86" s="461"/>
      <c r="M86" s="254"/>
    </row>
    <row r="87" spans="1:13" ht="13.5" x14ac:dyDescent="0.25">
      <c r="A87" s="460"/>
      <c r="B87" s="959"/>
      <c r="C87" s="630"/>
      <c r="D87" s="951" t="s">
        <v>1066</v>
      </c>
      <c r="E87" s="951"/>
      <c r="F87" s="951"/>
      <c r="G87" s="90"/>
      <c r="H87" s="582"/>
      <c r="I87" s="464">
        <v>95</v>
      </c>
      <c r="J87" s="583">
        <f>+IA!E22</f>
        <v>0</v>
      </c>
      <c r="K87" s="462"/>
      <c r="L87" s="461"/>
      <c r="M87" s="254"/>
    </row>
    <row r="88" spans="1:13" ht="13.5" x14ac:dyDescent="0.25">
      <c r="A88" s="460"/>
      <c r="B88" s="959"/>
      <c r="C88" s="630"/>
      <c r="D88" s="951" t="s">
        <v>1057</v>
      </c>
      <c r="E88" s="951"/>
      <c r="F88" s="951"/>
      <c r="G88" s="90"/>
      <c r="H88" s="582"/>
      <c r="I88" s="581">
        <v>96</v>
      </c>
      <c r="J88" s="583">
        <f>+J86+J87</f>
        <v>0</v>
      </c>
      <c r="K88" s="462"/>
      <c r="L88" s="461"/>
      <c r="M88" s="254"/>
    </row>
    <row r="89" spans="1:13" ht="13.5" x14ac:dyDescent="0.25">
      <c r="A89" s="460"/>
      <c r="B89" s="959"/>
      <c r="C89" s="984" t="s">
        <v>403</v>
      </c>
      <c r="D89" s="369" t="s">
        <v>10</v>
      </c>
      <c r="E89" s="369"/>
      <c r="F89" s="370" t="str">
        <f>IF((+F91+F90)=J70,"  ","Valores detallados diferentes a REN 78")</f>
        <v xml:space="preserve">  </v>
      </c>
      <c r="G89" s="90"/>
      <c r="H89" s="985">
        <f>(F90*E90+F91*E91)</f>
        <v>0</v>
      </c>
      <c r="I89" s="973">
        <v>97</v>
      </c>
      <c r="J89" s="976">
        <f>ROUND(H89,-3)</f>
        <v>0</v>
      </c>
      <c r="K89" s="462"/>
      <c r="L89" s="461"/>
      <c r="M89" s="254"/>
    </row>
    <row r="90" spans="1:13" ht="13.5" x14ac:dyDescent="0.25">
      <c r="A90" s="460"/>
      <c r="B90" s="959"/>
      <c r="C90" s="984"/>
      <c r="D90" s="365" t="s">
        <v>127</v>
      </c>
      <c r="E90" s="560">
        <v>0.2</v>
      </c>
      <c r="F90" s="568"/>
      <c r="G90" s="90"/>
      <c r="H90" s="986"/>
      <c r="I90" s="974"/>
      <c r="J90" s="977"/>
      <c r="K90" s="462"/>
      <c r="L90" s="461"/>
      <c r="M90" s="254"/>
    </row>
    <row r="91" spans="1:13" ht="13.5" x14ac:dyDescent="0.25">
      <c r="A91" s="460"/>
      <c r="B91" s="959"/>
      <c r="C91" s="984"/>
      <c r="D91" s="372" t="s">
        <v>343</v>
      </c>
      <c r="E91" s="560">
        <v>0.15</v>
      </c>
      <c r="F91" s="568"/>
      <c r="G91" s="90"/>
      <c r="H91" s="987"/>
      <c r="I91" s="975"/>
      <c r="J91" s="978"/>
      <c r="K91" s="462"/>
      <c r="L91" s="461"/>
      <c r="M91" s="254"/>
    </row>
    <row r="92" spans="1:13" ht="13.5" x14ac:dyDescent="0.25">
      <c r="A92" s="460"/>
      <c r="B92" s="959"/>
      <c r="C92" s="984"/>
      <c r="D92" s="941" t="s">
        <v>276</v>
      </c>
      <c r="E92" s="942"/>
      <c r="F92" s="942"/>
      <c r="G92" s="90"/>
      <c r="H92" s="362"/>
      <c r="I92" s="366">
        <v>98</v>
      </c>
      <c r="J92" s="357">
        <f t="shared" ref="J92" si="2">ROUND(H92,-3)</f>
        <v>0</v>
      </c>
      <c r="K92" s="462"/>
      <c r="L92" s="461"/>
      <c r="M92" s="254"/>
    </row>
    <row r="93" spans="1:13" ht="13.5" x14ac:dyDescent="0.25">
      <c r="A93" s="460"/>
      <c r="B93" s="959"/>
      <c r="C93" s="964"/>
      <c r="D93" s="466" t="s">
        <v>11</v>
      </c>
      <c r="E93" s="466"/>
      <c r="F93" s="466"/>
      <c r="G93" s="93"/>
      <c r="H93" s="467"/>
      <c r="I93" s="464">
        <v>99</v>
      </c>
      <c r="J93" s="468">
        <f>+J88+J89-J92</f>
        <v>0</v>
      </c>
      <c r="K93" s="462"/>
      <c r="L93" s="461"/>
      <c r="M93" s="254"/>
    </row>
    <row r="94" spans="1:13" x14ac:dyDescent="0.2">
      <c r="A94" s="460"/>
      <c r="B94" s="959"/>
      <c r="C94" s="964"/>
      <c r="D94" s="966" t="s">
        <v>1156</v>
      </c>
      <c r="E94" s="966"/>
      <c r="F94" s="967"/>
      <c r="G94" s="94"/>
      <c r="H94" s="362"/>
      <c r="I94" s="371">
        <v>100</v>
      </c>
      <c r="J94" s="357">
        <f t="shared" ref="J94:J100" si="3">ROUND(H94,-3)</f>
        <v>0</v>
      </c>
      <c r="K94" s="462"/>
      <c r="L94" s="461"/>
      <c r="M94" s="254"/>
    </row>
    <row r="95" spans="1:13" ht="13.5" x14ac:dyDescent="0.2">
      <c r="A95" s="460"/>
      <c r="B95" s="959"/>
      <c r="C95" s="964"/>
      <c r="D95" s="968" t="s">
        <v>345</v>
      </c>
      <c r="E95" s="968"/>
      <c r="F95" s="969"/>
      <c r="G95" s="94"/>
      <c r="H95" s="362"/>
      <c r="I95" s="371">
        <v>101</v>
      </c>
      <c r="J95" s="357">
        <f t="shared" si="3"/>
        <v>0</v>
      </c>
      <c r="K95" s="462"/>
      <c r="L95" s="461"/>
      <c r="M95" s="254"/>
    </row>
    <row r="96" spans="1:13" ht="13.5" x14ac:dyDescent="0.2">
      <c r="A96" s="460"/>
      <c r="B96" s="959"/>
      <c r="C96" s="964"/>
      <c r="D96" s="968" t="s">
        <v>1016</v>
      </c>
      <c r="E96" s="968"/>
      <c r="F96" s="969"/>
      <c r="G96" s="94"/>
      <c r="H96" s="362"/>
      <c r="I96" s="371">
        <v>102</v>
      </c>
      <c r="J96" s="357">
        <f t="shared" si="3"/>
        <v>0</v>
      </c>
      <c r="K96" s="462"/>
      <c r="L96" s="461"/>
      <c r="M96" s="254"/>
    </row>
    <row r="97" spans="1:13" ht="13.5" x14ac:dyDescent="0.2">
      <c r="A97" s="460"/>
      <c r="B97" s="959"/>
      <c r="C97" s="964"/>
      <c r="D97" s="968" t="s">
        <v>346</v>
      </c>
      <c r="E97" s="968"/>
      <c r="F97" s="969"/>
      <c r="G97" s="94"/>
      <c r="H97" s="362"/>
      <c r="I97" s="371">
        <v>103</v>
      </c>
      <c r="J97" s="357">
        <f t="shared" si="3"/>
        <v>0</v>
      </c>
      <c r="K97" s="462"/>
      <c r="L97" s="461"/>
      <c r="M97" s="254"/>
    </row>
    <row r="98" spans="1:13" ht="13.5" x14ac:dyDescent="0.2">
      <c r="A98" s="460"/>
      <c r="B98" s="959"/>
      <c r="C98" s="965"/>
      <c r="D98" s="968" t="s">
        <v>347</v>
      </c>
      <c r="E98" s="968"/>
      <c r="F98" s="969"/>
      <c r="G98" s="94"/>
      <c r="H98" s="362"/>
      <c r="I98" s="371">
        <v>104</v>
      </c>
      <c r="J98" s="357">
        <f t="shared" si="3"/>
        <v>0</v>
      </c>
      <c r="K98" s="462"/>
      <c r="L98" s="461"/>
      <c r="M98" s="254"/>
    </row>
    <row r="99" spans="1:13" ht="13.5" x14ac:dyDescent="0.2">
      <c r="A99" s="460"/>
      <c r="B99" s="959"/>
      <c r="C99" s="970" t="s">
        <v>348</v>
      </c>
      <c r="D99" s="968" t="s">
        <v>12</v>
      </c>
      <c r="E99" s="968"/>
      <c r="F99" s="969"/>
      <c r="G99" s="94"/>
      <c r="H99" s="362"/>
      <c r="I99" s="367">
        <v>105</v>
      </c>
      <c r="J99" s="357">
        <f t="shared" si="3"/>
        <v>0</v>
      </c>
      <c r="K99" s="462"/>
      <c r="L99" s="461"/>
      <c r="M99" s="254"/>
    </row>
    <row r="100" spans="1:13" ht="13.5" x14ac:dyDescent="0.2">
      <c r="A100" s="460"/>
      <c r="B100" s="959"/>
      <c r="C100" s="971"/>
      <c r="D100" s="968" t="s">
        <v>13</v>
      </c>
      <c r="E100" s="968"/>
      <c r="F100" s="969"/>
      <c r="G100" s="94"/>
      <c r="H100" s="362"/>
      <c r="I100" s="367">
        <v>106</v>
      </c>
      <c r="J100" s="357">
        <f t="shared" si="3"/>
        <v>0</v>
      </c>
      <c r="K100" s="462"/>
      <c r="L100" s="461"/>
      <c r="M100" s="254"/>
    </row>
    <row r="101" spans="1:13" ht="13.5" x14ac:dyDescent="0.2">
      <c r="A101" s="460"/>
      <c r="B101" s="960"/>
      <c r="C101" s="972"/>
      <c r="D101" s="988" t="s">
        <v>349</v>
      </c>
      <c r="E101" s="988"/>
      <c r="F101" s="989"/>
      <c r="G101" s="94"/>
      <c r="H101" s="467"/>
      <c r="I101" s="464">
        <v>107</v>
      </c>
      <c r="J101" s="468">
        <f>+J99+J100</f>
        <v>0</v>
      </c>
      <c r="K101" s="462"/>
      <c r="L101" s="461"/>
      <c r="M101" s="254"/>
    </row>
    <row r="102" spans="1:13" x14ac:dyDescent="0.2">
      <c r="A102" s="460"/>
      <c r="B102" s="460"/>
      <c r="C102" s="460"/>
      <c r="D102" s="460"/>
      <c r="E102" s="460"/>
      <c r="F102" s="460"/>
      <c r="G102" s="460"/>
      <c r="H102" s="460"/>
      <c r="I102" s="460"/>
      <c r="J102" s="460"/>
      <c r="K102" s="460"/>
      <c r="L102" s="461"/>
      <c r="M102" s="254"/>
    </row>
    <row r="103" spans="1:13" ht="13.5" x14ac:dyDescent="0.2">
      <c r="A103" s="460"/>
      <c r="B103" s="958" t="s">
        <v>354</v>
      </c>
      <c r="C103" s="990" t="s">
        <v>404</v>
      </c>
      <c r="D103" s="991" t="s">
        <v>1017</v>
      </c>
      <c r="E103" s="992"/>
      <c r="F103" s="993"/>
      <c r="G103" s="94"/>
      <c r="H103" s="995">
        <f>IF((F108*F109-F110)&gt;0,+F108*F109-F110,0)</f>
        <v>0</v>
      </c>
      <c r="I103" s="1000">
        <v>108</v>
      </c>
      <c r="J103" s="1002">
        <f>ROUND(H103,-3)</f>
        <v>0</v>
      </c>
      <c r="K103" s="561" t="s">
        <v>1018</v>
      </c>
      <c r="L103" s="461"/>
      <c r="M103" s="254"/>
    </row>
    <row r="104" spans="1:13" ht="25.5" x14ac:dyDescent="0.2">
      <c r="A104" s="460"/>
      <c r="B104" s="959"/>
      <c r="C104" s="990"/>
      <c r="D104" s="375" t="s">
        <v>350</v>
      </c>
      <c r="E104" s="374" t="s">
        <v>1058</v>
      </c>
      <c r="F104" s="628"/>
      <c r="G104" s="94"/>
      <c r="H104" s="996"/>
      <c r="I104" s="1000"/>
      <c r="J104" s="1003"/>
      <c r="K104" s="561" t="s">
        <v>1019</v>
      </c>
      <c r="L104" s="461"/>
      <c r="M104" s="254"/>
    </row>
    <row r="105" spans="1:13" x14ac:dyDescent="0.2">
      <c r="A105" s="460"/>
      <c r="B105" s="959"/>
      <c r="C105" s="990"/>
      <c r="D105" s="1005" t="s">
        <v>415</v>
      </c>
      <c r="E105" s="1006"/>
      <c r="F105" s="362">
        <v>0</v>
      </c>
      <c r="G105" s="94"/>
      <c r="H105" s="996"/>
      <c r="I105" s="1000"/>
      <c r="J105" s="1003"/>
      <c r="K105" s="462"/>
      <c r="L105" s="461"/>
      <c r="M105" s="254"/>
    </row>
    <row r="106" spans="1:13" x14ac:dyDescent="0.2">
      <c r="A106" s="460"/>
      <c r="B106" s="959"/>
      <c r="C106" s="990"/>
      <c r="D106" s="1005" t="s">
        <v>416</v>
      </c>
      <c r="E106" s="1006"/>
      <c r="F106" s="376">
        <f>+J86</f>
        <v>0</v>
      </c>
      <c r="G106" s="94"/>
      <c r="H106" s="996"/>
      <c r="I106" s="1000"/>
      <c r="J106" s="1003"/>
      <c r="K106" s="462"/>
      <c r="L106" s="461"/>
      <c r="M106" s="254"/>
    </row>
    <row r="107" spans="1:13" ht="13.5" x14ac:dyDescent="0.2">
      <c r="A107" s="460"/>
      <c r="B107" s="959"/>
      <c r="C107" s="990"/>
      <c r="D107" s="1007" t="s">
        <v>173</v>
      </c>
      <c r="E107" s="1008"/>
      <c r="F107" s="376">
        <f>(F105+F106)/2</f>
        <v>0</v>
      </c>
      <c r="G107" s="87"/>
      <c r="H107" s="996"/>
      <c r="I107" s="1000"/>
      <c r="J107" s="1003"/>
      <c r="K107" s="462"/>
      <c r="L107" s="461"/>
      <c r="M107" s="254"/>
    </row>
    <row r="108" spans="1:13" ht="13.5" x14ac:dyDescent="0.25">
      <c r="A108" s="460"/>
      <c r="B108" s="959"/>
      <c r="C108" s="990"/>
      <c r="D108" s="1009" t="s">
        <v>129</v>
      </c>
      <c r="E108" s="1010"/>
      <c r="F108" s="378">
        <f>IF(E104="No",F106,IF(F106&lt;F107,F106,F107))</f>
        <v>0</v>
      </c>
      <c r="G108" s="87"/>
      <c r="H108" s="996"/>
      <c r="I108" s="1000"/>
      <c r="J108" s="1003"/>
      <c r="K108" s="462"/>
      <c r="L108" s="461"/>
      <c r="M108" s="254"/>
    </row>
    <row r="109" spans="1:13" ht="13.5" x14ac:dyDescent="0.25">
      <c r="A109" s="460"/>
      <c r="B109" s="959"/>
      <c r="C109" s="990"/>
      <c r="D109" s="1009" t="s">
        <v>128</v>
      </c>
      <c r="E109" s="1010"/>
      <c r="F109" s="377"/>
      <c r="G109" s="87"/>
      <c r="H109" s="996"/>
      <c r="I109" s="1000"/>
      <c r="J109" s="1003"/>
      <c r="K109" s="462"/>
      <c r="L109" s="461"/>
      <c r="M109" s="254"/>
    </row>
    <row r="110" spans="1:13" ht="13.5" x14ac:dyDescent="0.25">
      <c r="A110" s="460"/>
      <c r="B110" s="959"/>
      <c r="C110" s="990"/>
      <c r="D110" s="1011" t="s">
        <v>351</v>
      </c>
      <c r="E110" s="1012"/>
      <c r="F110" s="373">
        <v>0</v>
      </c>
      <c r="G110" s="87"/>
      <c r="H110" s="997"/>
      <c r="I110" s="1001"/>
      <c r="J110" s="1004"/>
      <c r="K110" s="462"/>
      <c r="L110" s="461"/>
      <c r="M110" s="254"/>
    </row>
    <row r="111" spans="1:13" ht="13.5" x14ac:dyDescent="0.25">
      <c r="A111" s="460"/>
      <c r="B111" s="959"/>
      <c r="C111" s="469"/>
      <c r="D111" s="470"/>
      <c r="E111" s="470"/>
      <c r="F111" s="471"/>
      <c r="G111" s="472"/>
      <c r="H111" s="473"/>
      <c r="I111" s="474"/>
      <c r="J111" s="475"/>
      <c r="K111" s="462"/>
      <c r="L111" s="461"/>
      <c r="M111" s="254"/>
    </row>
    <row r="112" spans="1:13" ht="13.5" x14ac:dyDescent="0.2">
      <c r="A112" s="460"/>
      <c r="B112" s="959"/>
      <c r="C112" s="994" t="s">
        <v>405</v>
      </c>
      <c r="D112" s="968" t="s">
        <v>1059</v>
      </c>
      <c r="E112" s="968"/>
      <c r="F112" s="969"/>
      <c r="G112" s="472"/>
      <c r="H112" s="362"/>
      <c r="I112" s="367">
        <v>109</v>
      </c>
      <c r="J112" s="357">
        <f t="shared" ref="J112:J113" si="4">ROUND(H112,-3)</f>
        <v>0</v>
      </c>
      <c r="K112" s="462"/>
      <c r="L112" s="461"/>
      <c r="M112" s="254"/>
    </row>
    <row r="113" spans="1:13" ht="13.5" x14ac:dyDescent="0.2">
      <c r="A113" s="460"/>
      <c r="B113" s="959"/>
      <c r="C113" s="994"/>
      <c r="D113" s="968" t="s">
        <v>1060</v>
      </c>
      <c r="E113" s="968"/>
      <c r="F113" s="969"/>
      <c r="G113" s="472"/>
      <c r="H113" s="362"/>
      <c r="I113" s="367">
        <v>110</v>
      </c>
      <c r="J113" s="357">
        <f t="shared" si="4"/>
        <v>0</v>
      </c>
      <c r="K113" s="462"/>
      <c r="L113" s="461"/>
      <c r="M113" s="254"/>
    </row>
    <row r="114" spans="1:13" ht="13.5" x14ac:dyDescent="0.2">
      <c r="A114" s="460"/>
      <c r="B114" s="959"/>
      <c r="C114" s="998" t="s">
        <v>408</v>
      </c>
      <c r="D114" s="988" t="s">
        <v>14</v>
      </c>
      <c r="E114" s="988"/>
      <c r="F114" s="989"/>
      <c r="G114" s="94"/>
      <c r="H114" s="467"/>
      <c r="I114" s="464">
        <v>111</v>
      </c>
      <c r="J114" s="468">
        <f>IF((+J93-J94-J95-J96-J97-J98-J101+J103-J112+J113)&gt;0,J93-J94-J95-J96-J97-J98-J101+J103-J112+J113,0)</f>
        <v>0</v>
      </c>
      <c r="K114" s="462"/>
      <c r="L114" s="461"/>
      <c r="M114" s="254"/>
    </row>
    <row r="115" spans="1:13" ht="13.5" x14ac:dyDescent="0.2">
      <c r="A115" s="460"/>
      <c r="B115" s="959"/>
      <c r="C115" s="999"/>
      <c r="D115" s="968" t="s">
        <v>15</v>
      </c>
      <c r="E115" s="968"/>
      <c r="F115" s="969"/>
      <c r="G115" s="94"/>
      <c r="H115" s="362"/>
      <c r="I115" s="367">
        <v>112</v>
      </c>
      <c r="J115" s="357">
        <f t="shared" ref="J115" si="5">ROUND(H115,-3)</f>
        <v>0</v>
      </c>
      <c r="K115" s="462"/>
      <c r="L115" s="461"/>
      <c r="M115" s="254"/>
    </row>
    <row r="116" spans="1:13" ht="13.5" x14ac:dyDescent="0.2">
      <c r="A116" s="460"/>
      <c r="B116" s="959"/>
      <c r="C116" s="999"/>
      <c r="D116" s="988" t="s">
        <v>406</v>
      </c>
      <c r="E116" s="988"/>
      <c r="F116" s="989"/>
      <c r="G116" s="94"/>
      <c r="H116" s="467">
        <f>+J93-J94-J95-J96-J97-J98-J101+J103-J112+J113+J115</f>
        <v>0</v>
      </c>
      <c r="I116" s="464">
        <v>113</v>
      </c>
      <c r="J116" s="468">
        <f>IF(H116&gt;0,H116,0)</f>
        <v>0</v>
      </c>
      <c r="K116" s="462"/>
      <c r="L116" s="461"/>
      <c r="M116" s="254"/>
    </row>
    <row r="117" spans="1:13" ht="13.5" x14ac:dyDescent="0.2">
      <c r="A117" s="460"/>
      <c r="B117" s="959"/>
      <c r="C117" s="999"/>
      <c r="D117" s="988" t="s">
        <v>407</v>
      </c>
      <c r="E117" s="988"/>
      <c r="F117" s="989"/>
      <c r="G117" s="94"/>
      <c r="H117" s="467"/>
      <c r="I117" s="464">
        <v>114</v>
      </c>
      <c r="J117" s="468">
        <f>IF(H116&lt;0,-H116,0)</f>
        <v>0</v>
      </c>
      <c r="K117" s="462"/>
      <c r="L117" s="461"/>
      <c r="M117" s="254"/>
    </row>
    <row r="118" spans="1:13" x14ac:dyDescent="0.2">
      <c r="A118" s="462"/>
      <c r="B118" s="258"/>
      <c r="C118" s="258"/>
      <c r="D118" s="258"/>
      <c r="E118" s="258"/>
      <c r="F118" s="258"/>
      <c r="G118" s="258"/>
      <c r="H118" s="258"/>
      <c r="I118" s="258"/>
      <c r="J118" s="258"/>
      <c r="K118" s="462"/>
      <c r="L118" s="461"/>
      <c r="M118" s="254"/>
    </row>
    <row r="119" spans="1:13" ht="13.5" x14ac:dyDescent="0.2">
      <c r="A119" s="460"/>
      <c r="B119" s="1013"/>
      <c r="C119" s="1014"/>
      <c r="D119" s="968" t="s">
        <v>1152</v>
      </c>
      <c r="E119" s="968"/>
      <c r="F119" s="969"/>
      <c r="G119" s="94"/>
      <c r="H119" s="362"/>
      <c r="I119" s="367">
        <v>115</v>
      </c>
      <c r="J119" s="357">
        <f t="shared" ref="J119:J121" si="6">ROUND(H119,-3)</f>
        <v>0</v>
      </c>
      <c r="K119" s="462"/>
      <c r="L119" s="461"/>
      <c r="M119" s="254"/>
    </row>
    <row r="120" spans="1:13" ht="13.5" x14ac:dyDescent="0.2">
      <c r="A120" s="460"/>
      <c r="B120" s="1015"/>
      <c r="C120" s="1016"/>
      <c r="D120" s="968" t="s">
        <v>1153</v>
      </c>
      <c r="E120" s="968"/>
      <c r="F120" s="969"/>
      <c r="G120" s="94"/>
      <c r="H120" s="362"/>
      <c r="I120" s="367">
        <v>116</v>
      </c>
      <c r="J120" s="357">
        <f t="shared" si="6"/>
        <v>0</v>
      </c>
      <c r="K120" s="462"/>
      <c r="L120" s="461"/>
      <c r="M120" s="254"/>
    </row>
    <row r="121" spans="1:13" ht="13.5" x14ac:dyDescent="0.2">
      <c r="A121" s="460"/>
      <c r="B121" s="584"/>
      <c r="C121" s="584"/>
      <c r="D121" s="968" t="s">
        <v>1061</v>
      </c>
      <c r="E121" s="968"/>
      <c r="F121" s="969"/>
      <c r="G121" s="94"/>
      <c r="H121" s="362"/>
      <c r="I121" s="585">
        <v>117</v>
      </c>
      <c r="J121" s="357">
        <f t="shared" si="6"/>
        <v>0</v>
      </c>
      <c r="K121" s="462"/>
      <c r="L121" s="461"/>
      <c r="M121" s="254"/>
    </row>
    <row r="122" spans="1:13" ht="13.5" x14ac:dyDescent="0.25">
      <c r="A122" s="460"/>
      <c r="B122" s="263"/>
      <c r="C122" s="263"/>
      <c r="D122" s="381"/>
      <c r="E122" s="381"/>
      <c r="F122" s="381"/>
      <c r="G122" s="263"/>
      <c r="H122" s="368"/>
      <c r="I122" s="368"/>
      <c r="J122" s="368"/>
      <c r="K122" s="462"/>
      <c r="L122" s="461"/>
      <c r="M122" s="254"/>
    </row>
    <row r="123" spans="1:13" x14ac:dyDescent="0.2">
      <c r="A123" s="460"/>
      <c r="B123" s="263"/>
      <c r="C123" s="263"/>
      <c r="D123" s="262"/>
      <c r="E123" s="262"/>
      <c r="F123" s="262"/>
      <c r="G123" s="263"/>
      <c r="H123" s="1030" t="s">
        <v>355</v>
      </c>
      <c r="I123" s="1031"/>
      <c r="J123" s="380">
        <v>0</v>
      </c>
      <c r="K123" s="462"/>
      <c r="L123" s="461"/>
      <c r="M123" s="254"/>
    </row>
    <row r="124" spans="1:13" x14ac:dyDescent="0.2">
      <c r="A124" s="460"/>
      <c r="B124" s="263"/>
      <c r="C124" s="263"/>
      <c r="D124" s="264"/>
      <c r="E124" s="264"/>
      <c r="F124" s="264"/>
      <c r="G124" s="263"/>
      <c r="H124" s="263"/>
      <c r="I124" s="263"/>
      <c r="J124" s="265"/>
      <c r="K124" s="462"/>
      <c r="L124" s="461"/>
      <c r="M124" s="254"/>
    </row>
    <row r="125" spans="1:13" x14ac:dyDescent="0.2">
      <c r="A125" s="460"/>
      <c r="B125" s="1017" t="s">
        <v>1158</v>
      </c>
      <c r="C125" s="1017"/>
      <c r="D125" s="1017"/>
      <c r="E125" s="1017"/>
      <c r="F125" s="1017"/>
      <c r="G125" s="1017"/>
      <c r="H125" s="1017"/>
      <c r="I125" s="1017"/>
      <c r="J125" s="1017"/>
      <c r="K125" s="462"/>
      <c r="L125" s="461"/>
      <c r="M125" s="254"/>
    </row>
    <row r="126" spans="1:13" ht="13.5" customHeight="1" x14ac:dyDescent="0.2">
      <c r="A126" s="460"/>
      <c r="B126" s="1017"/>
      <c r="C126" s="1017"/>
      <c r="D126" s="1017"/>
      <c r="E126" s="1017"/>
      <c r="F126" s="1017"/>
      <c r="G126" s="1017"/>
      <c r="H126" s="1017"/>
      <c r="I126" s="1017"/>
      <c r="J126" s="1017"/>
      <c r="K126" s="462"/>
      <c r="L126" s="461"/>
      <c r="M126" s="254"/>
    </row>
    <row r="127" spans="1:13" x14ac:dyDescent="0.2">
      <c r="A127" s="460"/>
      <c r="B127" s="1017"/>
      <c r="C127" s="1017"/>
      <c r="D127" s="1017"/>
      <c r="E127" s="1017"/>
      <c r="F127" s="1017"/>
      <c r="G127" s="1017"/>
      <c r="H127" s="1017"/>
      <c r="I127" s="1017"/>
      <c r="J127" s="1017"/>
      <c r="K127" s="462"/>
      <c r="L127" s="461"/>
      <c r="M127" s="254"/>
    </row>
    <row r="128" spans="1:13" x14ac:dyDescent="0.2">
      <c r="A128" s="476"/>
      <c r="B128" s="477"/>
      <c r="C128" s="262"/>
      <c r="D128" s="262"/>
      <c r="E128" s="262"/>
      <c r="F128" s="262"/>
      <c r="G128" s="262"/>
      <c r="H128" s="262"/>
      <c r="I128" s="262"/>
      <c r="J128" s="262"/>
      <c r="K128" s="479"/>
      <c r="L128" s="480"/>
      <c r="M128" s="254"/>
    </row>
    <row r="129" spans="1:13" ht="18" x14ac:dyDescent="0.2">
      <c r="A129" s="476"/>
      <c r="B129" s="477"/>
      <c r="C129" s="262"/>
      <c r="D129" s="1032" t="s">
        <v>145</v>
      </c>
      <c r="E129" s="1033"/>
      <c r="F129" s="1033"/>
      <c r="G129" s="1033"/>
      <c r="H129" s="1033"/>
      <c r="I129" s="1033"/>
      <c r="J129" s="1034"/>
      <c r="K129" s="479"/>
      <c r="L129" s="480"/>
      <c r="M129" s="254"/>
    </row>
    <row r="130" spans="1:13" x14ac:dyDescent="0.2">
      <c r="A130" s="476"/>
      <c r="B130" s="450"/>
      <c r="C130" s="263"/>
      <c r="D130" s="263"/>
      <c r="E130" s="263"/>
      <c r="F130" s="263"/>
      <c r="G130" s="263"/>
      <c r="H130" s="263"/>
      <c r="I130" s="263"/>
      <c r="J130" s="263"/>
      <c r="K130" s="479"/>
      <c r="L130" s="480"/>
      <c r="M130" s="254"/>
    </row>
    <row r="131" spans="1:13" x14ac:dyDescent="0.2">
      <c r="A131" s="476"/>
      <c r="B131" s="477"/>
      <c r="C131" s="262"/>
      <c r="D131" s="1035" t="s">
        <v>130</v>
      </c>
      <c r="E131" s="1036"/>
      <c r="F131" s="1037"/>
      <c r="G131" s="262"/>
      <c r="H131" s="266"/>
      <c r="I131" s="263"/>
      <c r="J131" s="98">
        <f>+'Rentas Especiales'!J49</f>
        <v>0</v>
      </c>
      <c r="K131" s="479"/>
      <c r="L131" s="480"/>
      <c r="M131" s="254"/>
    </row>
    <row r="132" spans="1:13" x14ac:dyDescent="0.2">
      <c r="A132" s="476"/>
      <c r="B132" s="450"/>
      <c r="C132" s="263"/>
      <c r="D132" s="262"/>
      <c r="E132" s="263"/>
      <c r="F132" s="263"/>
      <c r="G132" s="263"/>
      <c r="H132" s="262"/>
      <c r="I132" s="263"/>
      <c r="J132" s="263"/>
      <c r="K132" s="479"/>
      <c r="L132" s="480"/>
      <c r="M132" s="254"/>
    </row>
    <row r="133" spans="1:13" x14ac:dyDescent="0.2">
      <c r="A133" s="476"/>
      <c r="B133" s="450"/>
      <c r="C133" s="263"/>
      <c r="D133" s="263"/>
      <c r="E133" s="263"/>
      <c r="F133" s="263"/>
      <c r="G133" s="263"/>
      <c r="H133" s="99" t="s">
        <v>131</v>
      </c>
      <c r="I133" s="263"/>
      <c r="J133" s="99" t="s">
        <v>132</v>
      </c>
      <c r="K133" s="479"/>
      <c r="L133" s="480"/>
      <c r="M133" s="254"/>
    </row>
    <row r="134" spans="1:13" x14ac:dyDescent="0.2">
      <c r="A134" s="476"/>
      <c r="B134" s="450"/>
      <c r="C134" s="263"/>
      <c r="D134" s="262"/>
      <c r="E134" s="263"/>
      <c r="F134" s="263"/>
      <c r="G134" s="263"/>
      <c r="H134" s="263"/>
      <c r="I134" s="263"/>
      <c r="J134" s="263"/>
      <c r="K134" s="479"/>
      <c r="L134" s="480"/>
      <c r="M134" s="254"/>
    </row>
    <row r="135" spans="1:13" x14ac:dyDescent="0.2">
      <c r="A135" s="476"/>
      <c r="B135" s="477"/>
      <c r="C135" s="262"/>
      <c r="D135" s="100" t="s">
        <v>409</v>
      </c>
      <c r="E135" s="101"/>
      <c r="F135" s="102"/>
      <c r="G135" s="262"/>
      <c r="H135" s="388">
        <f>IF((+J42-J49+J54+J55)&gt;0,+J42-J49+J54+J55,0)</f>
        <v>0</v>
      </c>
      <c r="I135" s="389"/>
      <c r="J135" s="388">
        <f>IF((+J42-J49+J54+J55)&lt;0,-J42+J49-J54-J55,0)</f>
        <v>0</v>
      </c>
      <c r="K135" s="479"/>
      <c r="L135" s="480"/>
      <c r="M135" s="254"/>
    </row>
    <row r="136" spans="1:13" x14ac:dyDescent="0.2">
      <c r="A136" s="476"/>
      <c r="B136" s="477"/>
      <c r="C136" s="262"/>
      <c r="D136" s="103" t="s">
        <v>133</v>
      </c>
      <c r="E136" s="95"/>
      <c r="F136" s="104"/>
      <c r="G136" s="262"/>
      <c r="H136" s="390">
        <f>+J41</f>
        <v>0</v>
      </c>
      <c r="I136" s="389"/>
      <c r="J136" s="391"/>
      <c r="K136" s="479"/>
      <c r="L136" s="480"/>
      <c r="M136" s="254"/>
    </row>
    <row r="137" spans="1:13" x14ac:dyDescent="0.2">
      <c r="A137" s="476"/>
      <c r="B137" s="477"/>
      <c r="C137" s="262"/>
      <c r="D137" s="103" t="s">
        <v>134</v>
      </c>
      <c r="E137" s="95"/>
      <c r="F137" s="104"/>
      <c r="G137" s="262"/>
      <c r="H137" s="390">
        <f>+J61</f>
        <v>0</v>
      </c>
      <c r="I137" s="389"/>
      <c r="J137" s="391"/>
      <c r="K137" s="479"/>
      <c r="L137" s="480"/>
      <c r="M137" s="254"/>
    </row>
    <row r="138" spans="1:13" x14ac:dyDescent="0.2">
      <c r="A138" s="476"/>
      <c r="B138" s="477"/>
      <c r="C138" s="262"/>
      <c r="D138" s="103" t="s">
        <v>410</v>
      </c>
      <c r="E138" s="95"/>
      <c r="F138" s="104"/>
      <c r="G138" s="262"/>
      <c r="H138" s="390">
        <f>+J62</f>
        <v>0</v>
      </c>
      <c r="I138" s="389"/>
      <c r="J138" s="391"/>
      <c r="K138" s="479"/>
      <c r="L138" s="480"/>
      <c r="M138" s="254"/>
    </row>
    <row r="139" spans="1:13" x14ac:dyDescent="0.2">
      <c r="A139" s="476"/>
      <c r="B139" s="477"/>
      <c r="C139" s="262"/>
      <c r="D139" s="103" t="s">
        <v>135</v>
      </c>
      <c r="E139" s="95"/>
      <c r="F139" s="104"/>
      <c r="G139" s="262"/>
      <c r="H139" s="390">
        <f>+J70</f>
        <v>0</v>
      </c>
      <c r="I139" s="389"/>
      <c r="J139" s="391"/>
      <c r="K139" s="479"/>
      <c r="L139" s="480"/>
      <c r="M139" s="254"/>
    </row>
    <row r="140" spans="1:13" x14ac:dyDescent="0.2">
      <c r="A140" s="476"/>
      <c r="B140" s="477"/>
      <c r="C140" s="262"/>
      <c r="D140" s="103" t="s">
        <v>136</v>
      </c>
      <c r="E140" s="95"/>
      <c r="F140" s="104"/>
      <c r="G140" s="262"/>
      <c r="H140" s="390">
        <f>+J69</f>
        <v>0</v>
      </c>
      <c r="I140" s="389"/>
      <c r="J140" s="391"/>
      <c r="K140" s="479"/>
      <c r="L140" s="480"/>
      <c r="M140" s="254"/>
    </row>
    <row r="141" spans="1:13" x14ac:dyDescent="0.2">
      <c r="A141" s="476"/>
      <c r="B141" s="477"/>
      <c r="C141" s="262"/>
      <c r="D141" s="105" t="s">
        <v>137</v>
      </c>
      <c r="E141" s="95"/>
      <c r="F141" s="106"/>
      <c r="G141" s="262"/>
      <c r="H141" s="392"/>
      <c r="I141" s="389"/>
      <c r="J141" s="385">
        <f>+J93</f>
        <v>0</v>
      </c>
      <c r="K141" s="479"/>
      <c r="L141" s="480"/>
      <c r="M141" s="254"/>
    </row>
    <row r="142" spans="1:13" x14ac:dyDescent="0.2">
      <c r="A142" s="476"/>
      <c r="B142" s="450"/>
      <c r="C142" s="263"/>
      <c r="D142" s="481" t="s">
        <v>138</v>
      </c>
      <c r="E142" s="482"/>
      <c r="F142" s="483"/>
      <c r="G142" s="267"/>
      <c r="H142" s="484">
        <f>SUM(H135:H141)</f>
        <v>0</v>
      </c>
      <c r="I142" s="368"/>
      <c r="J142" s="485">
        <f>SUM(J135:J141)</f>
        <v>0</v>
      </c>
      <c r="K142" s="479"/>
      <c r="L142" s="480"/>
      <c r="M142" s="254"/>
    </row>
    <row r="143" spans="1:13" x14ac:dyDescent="0.2">
      <c r="A143" s="476"/>
      <c r="B143" s="450"/>
      <c r="C143" s="263"/>
      <c r="D143" s="1038" t="s">
        <v>139</v>
      </c>
      <c r="E143" s="1039"/>
      <c r="F143" s="1040"/>
      <c r="G143" s="262"/>
      <c r="H143" s="263"/>
      <c r="I143" s="263"/>
      <c r="J143" s="485">
        <f>+J131+H142-J142</f>
        <v>0</v>
      </c>
      <c r="K143" s="479"/>
      <c r="L143" s="480"/>
      <c r="M143" s="254"/>
    </row>
    <row r="144" spans="1:13" x14ac:dyDescent="0.2">
      <c r="A144" s="476"/>
      <c r="B144" s="450"/>
      <c r="C144" s="263"/>
      <c r="D144" s="107" t="s">
        <v>140</v>
      </c>
      <c r="E144" s="96"/>
      <c r="F144" s="97"/>
      <c r="G144" s="262"/>
      <c r="H144" s="263"/>
      <c r="I144" s="263"/>
      <c r="J144" s="387">
        <f>+Renta!H34+Renta!L34</f>
        <v>0</v>
      </c>
      <c r="K144" s="479"/>
      <c r="L144" s="480"/>
      <c r="M144" s="254"/>
    </row>
    <row r="145" spans="1:13" x14ac:dyDescent="0.2">
      <c r="A145" s="476"/>
      <c r="B145" s="450"/>
      <c r="C145" s="263"/>
      <c r="D145" s="107" t="s">
        <v>141</v>
      </c>
      <c r="E145" s="96"/>
      <c r="F145" s="97"/>
      <c r="G145" s="262"/>
      <c r="H145" s="263"/>
      <c r="I145" s="263"/>
      <c r="J145" s="387">
        <f>+'Costos y Deducciones'!P33</f>
        <v>0</v>
      </c>
      <c r="K145" s="479"/>
      <c r="L145" s="480"/>
      <c r="M145" s="254"/>
    </row>
    <row r="146" spans="1:13" x14ac:dyDescent="0.2">
      <c r="A146" s="476"/>
      <c r="B146" s="450"/>
      <c r="C146" s="263"/>
      <c r="D146" s="107" t="s">
        <v>411</v>
      </c>
      <c r="E146" s="96"/>
      <c r="F146" s="97"/>
      <c r="G146" s="262"/>
      <c r="H146" s="263"/>
      <c r="I146" s="263"/>
      <c r="J146" s="380"/>
      <c r="K146" s="479"/>
      <c r="L146" s="480"/>
      <c r="M146" s="254"/>
    </row>
    <row r="147" spans="1:13" x14ac:dyDescent="0.2">
      <c r="A147" s="476"/>
      <c r="B147" s="450"/>
      <c r="C147" s="263"/>
      <c r="D147" s="481" t="s">
        <v>142</v>
      </c>
      <c r="E147" s="482"/>
      <c r="F147" s="483"/>
      <c r="G147" s="262"/>
      <c r="H147" s="263"/>
      <c r="I147" s="263"/>
      <c r="J147" s="485">
        <f>+J143-J144-J145+J146</f>
        <v>0</v>
      </c>
      <c r="K147" s="479"/>
      <c r="L147" s="480"/>
      <c r="M147" s="254"/>
    </row>
    <row r="148" spans="1:13" x14ac:dyDescent="0.2">
      <c r="A148" s="476"/>
      <c r="B148" s="450"/>
      <c r="C148" s="263"/>
      <c r="D148" s="108" t="s">
        <v>143</v>
      </c>
      <c r="E148" s="96"/>
      <c r="F148" s="97"/>
      <c r="G148" s="263"/>
      <c r="H148" s="263"/>
      <c r="I148" s="263"/>
      <c r="J148" s="386">
        <f>+J26</f>
        <v>0</v>
      </c>
      <c r="K148" s="479"/>
      <c r="L148" s="480"/>
      <c r="M148" s="254"/>
    </row>
    <row r="149" spans="1:13" x14ac:dyDescent="0.2">
      <c r="A149" s="476"/>
      <c r="B149" s="450"/>
      <c r="C149" s="263"/>
      <c r="D149" s="481" t="s">
        <v>144</v>
      </c>
      <c r="E149" s="482"/>
      <c r="F149" s="483"/>
      <c r="G149" s="263"/>
      <c r="H149" s="263"/>
      <c r="I149" s="263"/>
      <c r="J149" s="485">
        <f>+J148-J147</f>
        <v>0</v>
      </c>
      <c r="K149" s="479"/>
      <c r="L149" s="480"/>
      <c r="M149" s="254"/>
    </row>
    <row r="150" spans="1:13" x14ac:dyDescent="0.2">
      <c r="A150" s="476"/>
      <c r="B150" s="450"/>
      <c r="C150" s="263"/>
      <c r="D150" s="263"/>
      <c r="E150" s="262"/>
      <c r="F150" s="262"/>
      <c r="G150" s="263"/>
      <c r="H150" s="263"/>
      <c r="I150" s="263"/>
      <c r="J150" s="263"/>
      <c r="K150" s="479"/>
      <c r="L150" s="480"/>
      <c r="M150" s="254"/>
    </row>
    <row r="151" spans="1:13" x14ac:dyDescent="0.2">
      <c r="A151" s="476"/>
      <c r="B151" s="450"/>
      <c r="C151" s="263"/>
      <c r="D151" s="1018" t="s">
        <v>146</v>
      </c>
      <c r="E151" s="1019"/>
      <c r="F151" s="1019"/>
      <c r="G151" s="1019"/>
      <c r="H151" s="1019"/>
      <c r="I151" s="1019"/>
      <c r="J151" s="1019"/>
      <c r="K151" s="479"/>
      <c r="L151" s="480"/>
      <c r="M151" s="254"/>
    </row>
    <row r="152" spans="1:13" x14ac:dyDescent="0.2">
      <c r="A152" s="476"/>
      <c r="B152" s="450"/>
      <c r="C152" s="263"/>
      <c r="D152" s="263"/>
      <c r="E152" s="263"/>
      <c r="F152" s="263"/>
      <c r="G152" s="263"/>
      <c r="H152" s="263"/>
      <c r="I152" s="263"/>
      <c r="J152" s="263"/>
      <c r="K152" s="479"/>
      <c r="L152" s="480"/>
      <c r="M152" s="254"/>
    </row>
    <row r="153" spans="1:13" x14ac:dyDescent="0.2">
      <c r="A153" s="476"/>
      <c r="B153" s="450"/>
      <c r="C153" s="263"/>
      <c r="D153" s="1020"/>
      <c r="E153" s="1020"/>
      <c r="F153" s="1020"/>
      <c r="G153" s="92"/>
      <c r="H153" s="92"/>
      <c r="I153" s="92"/>
      <c r="J153" s="92"/>
      <c r="K153" s="479"/>
      <c r="L153" s="480"/>
      <c r="M153" s="254"/>
    </row>
    <row r="154" spans="1:13" ht="13.5" x14ac:dyDescent="0.25">
      <c r="A154" s="476"/>
      <c r="B154" s="450"/>
      <c r="C154" s="263"/>
      <c r="D154" s="1021"/>
      <c r="E154" s="1022"/>
      <c r="F154" s="1022"/>
      <c r="G154" s="1022"/>
      <c r="H154" s="1022"/>
      <c r="I154" s="1023"/>
      <c r="J154" s="382"/>
      <c r="K154" s="479"/>
      <c r="L154" s="480"/>
      <c r="M154" s="254"/>
    </row>
    <row r="155" spans="1:13" ht="13.5" x14ac:dyDescent="0.25">
      <c r="A155" s="476"/>
      <c r="B155" s="450"/>
      <c r="C155" s="263"/>
      <c r="D155" s="1024"/>
      <c r="E155" s="1025"/>
      <c r="F155" s="1025"/>
      <c r="G155" s="1025"/>
      <c r="H155" s="1025"/>
      <c r="I155" s="1026"/>
      <c r="J155" s="383"/>
      <c r="K155" s="479"/>
      <c r="L155" s="480"/>
      <c r="M155" s="254"/>
    </row>
    <row r="156" spans="1:13" ht="13.5" x14ac:dyDescent="0.25">
      <c r="A156" s="476"/>
      <c r="B156" s="450"/>
      <c r="C156" s="263"/>
      <c r="D156" s="1024"/>
      <c r="E156" s="1025"/>
      <c r="F156" s="1025"/>
      <c r="G156" s="1025"/>
      <c r="H156" s="1025"/>
      <c r="I156" s="1026"/>
      <c r="J156" s="383"/>
      <c r="K156" s="479"/>
      <c r="L156" s="480"/>
      <c r="M156" s="254"/>
    </row>
    <row r="157" spans="1:13" ht="13.5" x14ac:dyDescent="0.25">
      <c r="A157" s="476"/>
      <c r="B157" s="450"/>
      <c r="C157" s="263"/>
      <c r="D157" s="1027"/>
      <c r="E157" s="1028"/>
      <c r="F157" s="1028"/>
      <c r="G157" s="1028"/>
      <c r="H157" s="1028"/>
      <c r="I157" s="1029"/>
      <c r="J157" s="384"/>
      <c r="K157" s="479"/>
      <c r="L157" s="480"/>
      <c r="M157" s="254"/>
    </row>
    <row r="158" spans="1:13" x14ac:dyDescent="0.2">
      <c r="A158" s="476"/>
      <c r="B158" s="450"/>
      <c r="C158" s="263"/>
      <c r="D158" s="263"/>
      <c r="E158" s="263"/>
      <c r="F158" s="263"/>
      <c r="G158" s="263"/>
      <c r="H158" s="263"/>
      <c r="I158" s="263"/>
      <c r="J158" s="368"/>
      <c r="K158" s="479"/>
      <c r="L158" s="480"/>
      <c r="M158" s="254"/>
    </row>
    <row r="159" spans="1:13" x14ac:dyDescent="0.2">
      <c r="A159" s="476"/>
      <c r="B159" s="450"/>
      <c r="C159" s="263"/>
      <c r="D159" s="481" t="s">
        <v>147</v>
      </c>
      <c r="E159" s="482"/>
      <c r="F159" s="483"/>
      <c r="G159" s="262"/>
      <c r="H159" s="263"/>
      <c r="I159" s="263"/>
      <c r="J159" s="486">
        <f>+J154+J155+J156+J157</f>
        <v>0</v>
      </c>
      <c r="K159" s="479"/>
      <c r="L159" s="480"/>
      <c r="M159" s="254"/>
    </row>
    <row r="160" spans="1:13" x14ac:dyDescent="0.2">
      <c r="A160" s="476"/>
      <c r="B160" s="450"/>
      <c r="C160" s="263"/>
      <c r="D160" s="263"/>
      <c r="E160" s="263"/>
      <c r="F160" s="263"/>
      <c r="G160" s="263"/>
      <c r="H160" s="263"/>
      <c r="I160" s="263"/>
      <c r="J160" s="263"/>
      <c r="K160" s="479"/>
      <c r="L160" s="480"/>
      <c r="M160" s="254"/>
    </row>
    <row r="161" spans="1:13" x14ac:dyDescent="0.2">
      <c r="A161" s="476"/>
      <c r="B161" s="450"/>
      <c r="C161" s="263"/>
      <c r="D161" s="487" t="s">
        <v>356</v>
      </c>
      <c r="E161" s="263"/>
      <c r="F161" s="263"/>
      <c r="G161" s="263"/>
      <c r="H161" s="263"/>
      <c r="I161" s="263"/>
      <c r="J161" s="263"/>
      <c r="K161" s="479"/>
      <c r="L161" s="480"/>
      <c r="M161" s="254"/>
    </row>
    <row r="162" spans="1:13" x14ac:dyDescent="0.2">
      <c r="A162" s="476"/>
      <c r="B162" s="450"/>
      <c r="C162" s="263"/>
      <c r="D162" s="263"/>
      <c r="E162" s="263"/>
      <c r="F162" s="263"/>
      <c r="G162" s="263"/>
      <c r="H162" s="263"/>
      <c r="I162" s="263"/>
      <c r="J162" s="263"/>
      <c r="K162" s="479"/>
      <c r="L162" s="480"/>
    </row>
    <row r="163" spans="1:13" x14ac:dyDescent="0.2">
      <c r="A163" s="476"/>
      <c r="B163" s="450"/>
      <c r="C163" s="263"/>
      <c r="D163" s="1054"/>
      <c r="E163" s="1055"/>
      <c r="F163" s="1055"/>
      <c r="G163" s="1055"/>
      <c r="H163" s="1055"/>
      <c r="I163" s="1055"/>
      <c r="J163" s="1056"/>
      <c r="K163" s="479"/>
      <c r="L163" s="480"/>
    </row>
    <row r="164" spans="1:13" x14ac:dyDescent="0.2">
      <c r="A164" s="476"/>
      <c r="B164" s="450"/>
      <c r="C164" s="263"/>
      <c r="D164" s="1054"/>
      <c r="E164" s="1055"/>
      <c r="F164" s="1055"/>
      <c r="G164" s="1055"/>
      <c r="H164" s="1055"/>
      <c r="I164" s="1055"/>
      <c r="J164" s="1056"/>
      <c r="K164" s="479"/>
      <c r="L164" s="480"/>
    </row>
    <row r="165" spans="1:13" x14ac:dyDescent="0.2">
      <c r="A165" s="476"/>
      <c r="B165" s="450"/>
      <c r="C165" s="263"/>
      <c r="D165" s="1057"/>
      <c r="E165" s="1058"/>
      <c r="F165" s="1058"/>
      <c r="G165" s="1058"/>
      <c r="H165" s="1058"/>
      <c r="I165" s="1058"/>
      <c r="J165" s="1059"/>
      <c r="K165" s="479"/>
      <c r="L165" s="480"/>
    </row>
    <row r="166" spans="1:13" x14ac:dyDescent="0.2">
      <c r="A166" s="476"/>
      <c r="B166" s="450"/>
      <c r="C166" s="263"/>
      <c r="D166" s="263"/>
      <c r="E166" s="263"/>
      <c r="F166" s="263"/>
      <c r="G166" s="263"/>
      <c r="H166" s="263"/>
      <c r="I166" s="263"/>
      <c r="J166" s="263"/>
      <c r="K166" s="479"/>
      <c r="L166" s="480"/>
    </row>
    <row r="167" spans="1:13" x14ac:dyDescent="0.2">
      <c r="A167" s="478"/>
      <c r="B167" s="478"/>
      <c r="C167" s="263"/>
      <c r="D167" s="1018" t="s">
        <v>1020</v>
      </c>
      <c r="E167" s="1019"/>
      <c r="F167" s="1019"/>
      <c r="G167" s="1019"/>
      <c r="H167" s="1019"/>
      <c r="I167" s="1019"/>
      <c r="J167" s="1019"/>
      <c r="K167" s="478"/>
      <c r="L167" s="478"/>
    </row>
    <row r="168" spans="1:13" x14ac:dyDescent="0.2">
      <c r="A168" s="478"/>
      <c r="B168" s="478"/>
      <c r="C168" s="263"/>
      <c r="D168" s="1035" t="s">
        <v>1157</v>
      </c>
      <c r="E168" s="1036"/>
      <c r="F168" s="1037"/>
      <c r="G168" s="263"/>
      <c r="H168" s="690">
        <f>+F105</f>
        <v>0</v>
      </c>
      <c r="I168" s="263"/>
      <c r="J168" s="263"/>
      <c r="K168" s="478"/>
      <c r="L168" s="478"/>
    </row>
    <row r="169" spans="1:13" x14ac:dyDescent="0.2">
      <c r="A169" s="478"/>
      <c r="B169" s="478"/>
      <c r="C169" s="263"/>
      <c r="D169" s="1035" t="s">
        <v>1162</v>
      </c>
      <c r="E169" s="1036"/>
      <c r="F169" s="1037"/>
      <c r="G169" s="263"/>
      <c r="H169" s="387">
        <f>+F106</f>
        <v>0</v>
      </c>
      <c r="I169" s="263"/>
      <c r="J169" s="263"/>
      <c r="K169" s="478"/>
      <c r="L169" s="478"/>
    </row>
    <row r="170" spans="1:13" x14ac:dyDescent="0.2">
      <c r="A170" s="478"/>
      <c r="B170" s="478"/>
      <c r="C170" s="263"/>
      <c r="D170" s="1035" t="s">
        <v>1021</v>
      </c>
      <c r="E170" s="1036"/>
      <c r="F170" s="1037"/>
      <c r="G170" s="263"/>
      <c r="H170" s="562">
        <f>+H169-H168</f>
        <v>0</v>
      </c>
      <c r="I170" s="263"/>
      <c r="J170" s="263"/>
      <c r="K170" s="478"/>
      <c r="L170" s="478"/>
    </row>
    <row r="171" spans="1:13" x14ac:dyDescent="0.2">
      <c r="A171" s="478"/>
      <c r="B171" s="478"/>
      <c r="C171" s="263"/>
      <c r="D171" s="1035" t="s">
        <v>1022</v>
      </c>
      <c r="E171" s="1036"/>
      <c r="F171" s="1053"/>
      <c r="G171" s="263"/>
      <c r="H171" s="691" t="e">
        <f>+H170/H168</f>
        <v>#DIV/0!</v>
      </c>
      <c r="I171" s="263"/>
      <c r="J171" s="263"/>
      <c r="K171" s="478"/>
      <c r="L171" s="478"/>
    </row>
    <row r="172" spans="1:13" ht="13.5" x14ac:dyDescent="0.25">
      <c r="A172" s="478"/>
      <c r="B172" s="478"/>
      <c r="C172" s="565">
        <f>IF(E172="Si",1,0)</f>
        <v>0</v>
      </c>
      <c r="D172" s="563" t="s">
        <v>1026</v>
      </c>
      <c r="E172" s="567"/>
      <c r="F172" s="1041" t="e">
        <f>IF(H171&gt;=35%,"Cumple % para beneficio auditoría en 6 meses","No tiene beneficio de 6 meses")</f>
        <v>#DIV/0!</v>
      </c>
      <c r="G172" s="1042"/>
      <c r="H172" s="1043"/>
      <c r="I172" s="263"/>
      <c r="J172" s="263"/>
      <c r="K172" s="478"/>
      <c r="L172" s="478"/>
    </row>
    <row r="173" spans="1:13" ht="13.5" x14ac:dyDescent="0.25">
      <c r="A173" s="478"/>
      <c r="B173" s="478"/>
      <c r="C173" s="565">
        <f t="shared" ref="C173:C176" si="7">IF(E173="Si",1,0)</f>
        <v>0</v>
      </c>
      <c r="D173" s="563" t="s">
        <v>1023</v>
      </c>
      <c r="E173" s="567"/>
      <c r="F173" s="1041" t="e">
        <f>IF(H171&gt;=20%,"Tiene beneficio de 12 meses","No tiene beneficio 12 meses")</f>
        <v>#DIV/0!</v>
      </c>
      <c r="G173" s="1042"/>
      <c r="H173" s="1043"/>
      <c r="I173" s="633"/>
      <c r="J173" s="633"/>
      <c r="K173" s="478"/>
      <c r="L173" s="478"/>
    </row>
    <row r="174" spans="1:13" ht="13.5" x14ac:dyDescent="0.25">
      <c r="A174" s="478"/>
      <c r="B174" s="478"/>
      <c r="C174" s="565">
        <f>IF(E174="No",1,0)</f>
        <v>0</v>
      </c>
      <c r="D174" s="563" t="s">
        <v>1024</v>
      </c>
      <c r="E174" s="567"/>
      <c r="F174" s="1044" t="str">
        <f>IF(C177=5,"Cumple requisitos formales","No cumple requisitos formales")</f>
        <v>No cumple requisitos formales</v>
      </c>
      <c r="G174" s="1045"/>
      <c r="H174" s="1046"/>
      <c r="I174" s="633"/>
      <c r="J174" s="633"/>
      <c r="K174" s="478"/>
      <c r="L174" s="478"/>
    </row>
    <row r="175" spans="1:13" ht="13.5" x14ac:dyDescent="0.25">
      <c r="A175" s="478"/>
      <c r="B175" s="478"/>
      <c r="C175" s="565">
        <f t="shared" si="7"/>
        <v>0</v>
      </c>
      <c r="D175" s="563" t="s">
        <v>1025</v>
      </c>
      <c r="E175" s="567"/>
      <c r="F175" s="1047"/>
      <c r="G175" s="1048"/>
      <c r="H175" s="1049"/>
      <c r="I175" s="263"/>
      <c r="J175" s="263"/>
      <c r="K175" s="478"/>
      <c r="L175" s="478"/>
    </row>
    <row r="176" spans="1:13" ht="40.5" customHeight="1" x14ac:dyDescent="0.25">
      <c r="A176" s="478"/>
      <c r="B176" s="478"/>
      <c r="C176" s="565">
        <f t="shared" si="7"/>
        <v>0</v>
      </c>
      <c r="D176" s="566" t="s">
        <v>1163</v>
      </c>
      <c r="E176" s="567"/>
      <c r="F176" s="1050" t="s">
        <v>1069</v>
      </c>
      <c r="G176" s="1051"/>
      <c r="H176" s="1052"/>
      <c r="I176" s="263"/>
      <c r="J176" s="263"/>
      <c r="K176" s="478"/>
      <c r="L176" s="569"/>
    </row>
    <row r="177" spans="1:12" ht="13.5" x14ac:dyDescent="0.2">
      <c r="A177" s="478"/>
      <c r="B177" s="478"/>
      <c r="C177" s="565">
        <f>SUM(C172:C176)</f>
        <v>0</v>
      </c>
      <c r="D177" s="564">
        <v>3342000</v>
      </c>
      <c r="E177" s="263"/>
      <c r="F177" s="263"/>
      <c r="G177" s="263"/>
      <c r="H177" s="263"/>
      <c r="I177" s="263"/>
      <c r="J177" s="263"/>
      <c r="K177" s="478"/>
      <c r="L177" s="569"/>
    </row>
    <row r="178" spans="1:12" x14ac:dyDescent="0.2">
      <c r="A178" s="478"/>
      <c r="B178" s="478"/>
      <c r="C178" s="565">
        <f t="shared" ref="C178:D179" si="8">SUM(C173:C177)</f>
        <v>0</v>
      </c>
      <c r="D178" s="565">
        <f t="shared" si="8"/>
        <v>3342000</v>
      </c>
      <c r="E178" s="565"/>
      <c r="F178" s="565"/>
      <c r="G178" s="565"/>
      <c r="H178" s="565"/>
      <c r="I178" s="565"/>
      <c r="J178" s="565"/>
      <c r="K178" s="478"/>
      <c r="L178" s="569"/>
    </row>
    <row r="179" spans="1:12" x14ac:dyDescent="0.2">
      <c r="A179" s="478"/>
      <c r="B179" s="478"/>
      <c r="C179" s="565">
        <f t="shared" si="8"/>
        <v>0</v>
      </c>
      <c r="D179" s="565">
        <f t="shared" si="8"/>
        <v>6684000</v>
      </c>
      <c r="E179" s="565"/>
      <c r="F179" s="565"/>
      <c r="G179" s="565"/>
      <c r="H179" s="565"/>
      <c r="I179" s="565"/>
      <c r="J179" s="565"/>
      <c r="K179" s="478"/>
      <c r="L179" s="478"/>
    </row>
    <row r="180" spans="1:12" x14ac:dyDescent="0.2">
      <c r="A180" s="476"/>
      <c r="B180" s="476"/>
      <c r="C180" s="476"/>
      <c r="D180" s="476"/>
      <c r="E180" s="476"/>
      <c r="F180" s="476"/>
      <c r="G180" s="476"/>
      <c r="H180" s="476"/>
      <c r="I180" s="476"/>
      <c r="J180" s="476"/>
      <c r="K180" s="476"/>
      <c r="L180" s="476"/>
    </row>
    <row r="181" spans="1:12" x14ac:dyDescent="0.2">
      <c r="A181" s="476"/>
      <c r="B181" s="476"/>
      <c r="C181" s="476"/>
      <c r="D181" s="476"/>
      <c r="E181" s="476"/>
      <c r="F181" s="476"/>
      <c r="G181" s="476"/>
      <c r="H181" s="476"/>
      <c r="I181" s="476"/>
      <c r="J181" s="476"/>
      <c r="K181" s="476"/>
      <c r="L181" s="476"/>
    </row>
  </sheetData>
  <sheetProtection algorithmName="SHA-512" hashValue="dhV1xJuFAncgJf5QsSu8IEDmcDbJztVHnKNgNYVIeelGuzR5tFN82FguDDPrJ4CcXVrfpRKkSFp8D9fdxYdQqg==" saltValue="KWCIyXY2ixieqHawF14THA==" spinCount="100000" sheet="1" objects="1" scenarios="1" formatCells="0" formatColumns="0" formatRows="0" selectLockedCells="1"/>
  <mergeCells count="143">
    <mergeCell ref="D157:I157"/>
    <mergeCell ref="H123:I123"/>
    <mergeCell ref="D129:J129"/>
    <mergeCell ref="D131:F131"/>
    <mergeCell ref="D143:F143"/>
    <mergeCell ref="F172:H172"/>
    <mergeCell ref="F173:H173"/>
    <mergeCell ref="F174:H175"/>
    <mergeCell ref="F176:H176"/>
    <mergeCell ref="D170:F170"/>
    <mergeCell ref="D171:F171"/>
    <mergeCell ref="D163:J163"/>
    <mergeCell ref="D164:J164"/>
    <mergeCell ref="D165:J165"/>
    <mergeCell ref="D167:J167"/>
    <mergeCell ref="D168:F168"/>
    <mergeCell ref="D169:F169"/>
    <mergeCell ref="B119:C120"/>
    <mergeCell ref="D119:F119"/>
    <mergeCell ref="D120:F120"/>
    <mergeCell ref="B125:J127"/>
    <mergeCell ref="D151:J151"/>
    <mergeCell ref="D153:F153"/>
    <mergeCell ref="D154:I154"/>
    <mergeCell ref="D155:I155"/>
    <mergeCell ref="D156:I156"/>
    <mergeCell ref="I103:I110"/>
    <mergeCell ref="J103:J110"/>
    <mergeCell ref="D105:E105"/>
    <mergeCell ref="D106:E106"/>
    <mergeCell ref="D107:E107"/>
    <mergeCell ref="D108:E108"/>
    <mergeCell ref="D109:E109"/>
    <mergeCell ref="D110:E110"/>
    <mergeCell ref="D121:F121"/>
    <mergeCell ref="D114:F114"/>
    <mergeCell ref="D115:F115"/>
    <mergeCell ref="D116:F116"/>
    <mergeCell ref="D117:F117"/>
    <mergeCell ref="D100:F100"/>
    <mergeCell ref="D101:F101"/>
    <mergeCell ref="B103:B117"/>
    <mergeCell ref="C103:C110"/>
    <mergeCell ref="D103:F103"/>
    <mergeCell ref="C112:C113"/>
    <mergeCell ref="D112:F112"/>
    <mergeCell ref="D113:F113"/>
    <mergeCell ref="H103:H110"/>
    <mergeCell ref="C114:C117"/>
    <mergeCell ref="I89:I91"/>
    <mergeCell ref="J89:J91"/>
    <mergeCell ref="D92:F92"/>
    <mergeCell ref="C82:C85"/>
    <mergeCell ref="D82:E85"/>
    <mergeCell ref="I82:I85"/>
    <mergeCell ref="J82:J85"/>
    <mergeCell ref="D86:F86"/>
    <mergeCell ref="D87:F87"/>
    <mergeCell ref="D88:F88"/>
    <mergeCell ref="C89:C92"/>
    <mergeCell ref="H89:H91"/>
    <mergeCell ref="D76:F76"/>
    <mergeCell ref="D77:F77"/>
    <mergeCell ref="D78:F78"/>
    <mergeCell ref="D79:F79"/>
    <mergeCell ref="D80:F80"/>
    <mergeCell ref="D81:F81"/>
    <mergeCell ref="B65:C70"/>
    <mergeCell ref="D65:F65"/>
    <mergeCell ref="D68:F68"/>
    <mergeCell ref="D69:F69"/>
    <mergeCell ref="D70:F70"/>
    <mergeCell ref="B73:B101"/>
    <mergeCell ref="C73:C79"/>
    <mergeCell ref="D73:F73"/>
    <mergeCell ref="D74:F74"/>
    <mergeCell ref="D75:F75"/>
    <mergeCell ref="C93:C98"/>
    <mergeCell ref="D94:F94"/>
    <mergeCell ref="D95:F95"/>
    <mergeCell ref="D96:F96"/>
    <mergeCell ref="D97:F97"/>
    <mergeCell ref="D98:F98"/>
    <mergeCell ref="C99:C101"/>
    <mergeCell ref="D99:F99"/>
    <mergeCell ref="D58:F58"/>
    <mergeCell ref="D59:F59"/>
    <mergeCell ref="D60:F60"/>
    <mergeCell ref="D61:F61"/>
    <mergeCell ref="D62:F62"/>
    <mergeCell ref="D63:F63"/>
    <mergeCell ref="D48:F48"/>
    <mergeCell ref="D49:F49"/>
    <mergeCell ref="B51:C52"/>
    <mergeCell ref="D51:F51"/>
    <mergeCell ref="D52:F52"/>
    <mergeCell ref="B54:C63"/>
    <mergeCell ref="D54:F54"/>
    <mergeCell ref="D55:F55"/>
    <mergeCell ref="D56:F56"/>
    <mergeCell ref="D57:F57"/>
    <mergeCell ref="D38:F38"/>
    <mergeCell ref="D39:F39"/>
    <mergeCell ref="D40:F40"/>
    <mergeCell ref="D41:F41"/>
    <mergeCell ref="D42:F42"/>
    <mergeCell ref="B44:C49"/>
    <mergeCell ref="D44:F44"/>
    <mergeCell ref="D45:F45"/>
    <mergeCell ref="D46:F46"/>
    <mergeCell ref="D47:F47"/>
    <mergeCell ref="B28:C42"/>
    <mergeCell ref="D35:F35"/>
    <mergeCell ref="D36:F36"/>
    <mergeCell ref="D37:F37"/>
    <mergeCell ref="B16:C26"/>
    <mergeCell ref="D16:F16"/>
    <mergeCell ref="D17:F17"/>
    <mergeCell ref="D18:F18"/>
    <mergeCell ref="D19:F19"/>
    <mergeCell ref="D20:F20"/>
    <mergeCell ref="D32:F32"/>
    <mergeCell ref="D33:F33"/>
    <mergeCell ref="D34:F34"/>
    <mergeCell ref="D21:F21"/>
    <mergeCell ref="D23:F23"/>
    <mergeCell ref="D24:F24"/>
    <mergeCell ref="D25:F25"/>
    <mergeCell ref="D26:F26"/>
    <mergeCell ref="D28:F28"/>
    <mergeCell ref="D29:F29"/>
    <mergeCell ref="D30:F30"/>
    <mergeCell ref="D31:F31"/>
    <mergeCell ref="B2:J3"/>
    <mergeCell ref="B4:J4"/>
    <mergeCell ref="B6:C8"/>
    <mergeCell ref="D7:J7"/>
    <mergeCell ref="D9:J9"/>
    <mergeCell ref="D10:F10"/>
    <mergeCell ref="B12:C14"/>
    <mergeCell ref="D12:F12"/>
    <mergeCell ref="D13:F13"/>
    <mergeCell ref="D14:F14"/>
  </mergeCells>
  <dataValidations disablePrompts="1" count="1">
    <dataValidation type="list" allowBlank="1" showInputMessage="1" showErrorMessage="1" sqref="E104 E172:E176">
      <formula1>$K$103:$K$104</formula1>
    </dataValidation>
  </dataValidations>
  <pageMargins left="0.39370078740157483" right="0.39370078740157483" top="0.98425196850393704" bottom="0.98425196850393704" header="0.31496062992125984" footer="0.31496062992125984"/>
  <pageSetup orientation="landscape" horizontalDpi="0" verticalDpi="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V72"/>
  <sheetViews>
    <sheetView showGridLines="0" workbookViewId="0">
      <selection activeCell="M15" sqref="M15:M17"/>
    </sheetView>
  </sheetViews>
  <sheetFormatPr baseColWidth="10" defaultRowHeight="12.75" x14ac:dyDescent="0.2"/>
  <cols>
    <col min="1" max="1" width="3.7109375" customWidth="1"/>
    <col min="2" max="2" width="9.7109375" customWidth="1"/>
    <col min="3" max="3" width="6.7109375" customWidth="1"/>
    <col min="5" max="5" width="12.85546875" bestFit="1" customWidth="1"/>
    <col min="6" max="8" width="11.85546875" bestFit="1" customWidth="1"/>
    <col min="9" max="9" width="13.85546875" bestFit="1" customWidth="1"/>
    <col min="13" max="13" width="11.85546875" bestFit="1" customWidth="1"/>
    <col min="14" max="14" width="2.7109375" customWidth="1"/>
    <col min="15" max="15" width="11.85546875" bestFit="1" customWidth="1"/>
    <col min="16" max="16" width="2.7109375" customWidth="1"/>
    <col min="17" max="17" width="11.85546875" bestFit="1" customWidth="1"/>
    <col min="18" max="18" width="2.7109375" customWidth="1"/>
    <col min="19" max="19" width="11.85546875" bestFit="1" customWidth="1"/>
  </cols>
  <sheetData>
    <row r="2" spans="1:22" ht="23.25" x14ac:dyDescent="0.35">
      <c r="B2" s="1132" t="s">
        <v>1119</v>
      </c>
      <c r="C2" s="1132"/>
      <c r="D2" s="1132"/>
      <c r="E2" s="1132"/>
      <c r="F2" s="1132"/>
      <c r="G2" s="1132"/>
      <c r="H2" s="1132"/>
      <c r="I2" s="1132"/>
      <c r="J2" s="1132"/>
      <c r="K2" s="1132"/>
      <c r="L2" s="1132"/>
      <c r="M2" s="1132"/>
      <c r="N2" s="1132"/>
      <c r="O2" s="1132"/>
      <c r="P2" s="1132"/>
      <c r="Q2" s="1132"/>
      <c r="R2" s="1132"/>
      <c r="S2" s="1132"/>
    </row>
    <row r="3" spans="1:22" x14ac:dyDescent="0.2">
      <c r="A3" s="672"/>
      <c r="B3" s="673"/>
      <c r="C3" s="673"/>
      <c r="D3" s="673"/>
      <c r="E3" s="673"/>
      <c r="F3" s="673"/>
      <c r="G3" s="673"/>
      <c r="H3" s="673"/>
      <c r="I3" s="673"/>
      <c r="J3" s="673"/>
      <c r="K3" s="673"/>
      <c r="L3" s="673"/>
      <c r="M3" s="673"/>
      <c r="N3" s="673"/>
      <c r="O3" s="673"/>
      <c r="P3" s="673"/>
      <c r="Q3" s="673"/>
      <c r="R3" s="673"/>
      <c r="S3" s="673"/>
      <c r="T3" s="672"/>
      <c r="U3" s="672"/>
      <c r="V3" s="672"/>
    </row>
    <row r="5" spans="1:22" x14ac:dyDescent="0.2">
      <c r="B5" s="659" t="s">
        <v>1075</v>
      </c>
      <c r="D5" s="507" t="s">
        <v>1076</v>
      </c>
    </row>
    <row r="7" spans="1:22" x14ac:dyDescent="0.2">
      <c r="B7" s="659" t="s">
        <v>1077</v>
      </c>
      <c r="C7" s="507" t="s">
        <v>1078</v>
      </c>
      <c r="D7" s="507" t="s">
        <v>1079</v>
      </c>
    </row>
    <row r="8" spans="1:22" x14ac:dyDescent="0.2">
      <c r="B8" s="659" t="s">
        <v>1080</v>
      </c>
      <c r="C8" s="507" t="s">
        <v>1078</v>
      </c>
      <c r="D8" s="507" t="s">
        <v>1081</v>
      </c>
    </row>
    <row r="9" spans="1:22" x14ac:dyDescent="0.2">
      <c r="B9" s="659" t="s">
        <v>1082</v>
      </c>
      <c r="C9" s="507" t="s">
        <v>1083</v>
      </c>
      <c r="D9" s="507" t="s">
        <v>1084</v>
      </c>
    </row>
    <row r="10" spans="1:22" x14ac:dyDescent="0.2">
      <c r="B10" s="659" t="s">
        <v>1085</v>
      </c>
      <c r="C10" s="507" t="s">
        <v>1078</v>
      </c>
      <c r="D10" s="507" t="s">
        <v>1086</v>
      </c>
    </row>
    <row r="11" spans="1:22" x14ac:dyDescent="0.2">
      <c r="B11" s="659" t="s">
        <v>1087</v>
      </c>
      <c r="C11" s="507" t="s">
        <v>1078</v>
      </c>
      <c r="D11" s="507" t="s">
        <v>1088</v>
      </c>
    </row>
    <row r="12" spans="1:22" x14ac:dyDescent="0.2">
      <c r="B12" s="659" t="s">
        <v>1089</v>
      </c>
      <c r="C12" s="507" t="s">
        <v>1078</v>
      </c>
      <c r="D12" s="507" t="s">
        <v>1090</v>
      </c>
    </row>
    <row r="13" spans="1:22" x14ac:dyDescent="0.2">
      <c r="B13" s="659" t="s">
        <v>1091</v>
      </c>
      <c r="C13" s="507" t="s">
        <v>1078</v>
      </c>
      <c r="D13" s="507" t="s">
        <v>1092</v>
      </c>
    </row>
    <row r="14" spans="1:22" x14ac:dyDescent="0.2">
      <c r="B14" s="659"/>
      <c r="M14" s="665" t="s">
        <v>1080</v>
      </c>
      <c r="O14" s="665" t="s">
        <v>1082</v>
      </c>
      <c r="Q14" s="665" t="s">
        <v>1112</v>
      </c>
      <c r="S14" s="665" t="s">
        <v>1089</v>
      </c>
    </row>
    <row r="15" spans="1:22" x14ac:dyDescent="0.2">
      <c r="B15" s="1082" t="s">
        <v>1093</v>
      </c>
      <c r="C15" s="1083"/>
      <c r="D15" s="1117" t="s">
        <v>1094</v>
      </c>
      <c r="E15" s="1118"/>
      <c r="F15" s="1118"/>
      <c r="G15" s="1118"/>
      <c r="H15" s="1118"/>
      <c r="I15" s="1118"/>
      <c r="J15" s="1118"/>
      <c r="K15" s="1118"/>
      <c r="L15" s="1119"/>
      <c r="M15" s="1070"/>
      <c r="O15" s="1070"/>
      <c r="Q15" s="1070"/>
      <c r="S15" s="1070"/>
    </row>
    <row r="16" spans="1:22" x14ac:dyDescent="0.2">
      <c r="B16" s="1084"/>
      <c r="C16" s="1085"/>
      <c r="D16" s="1120"/>
      <c r="E16" s="1121"/>
      <c r="F16" s="1121"/>
      <c r="G16" s="1121"/>
      <c r="H16" s="1121"/>
      <c r="I16" s="1121"/>
      <c r="J16" s="1121"/>
      <c r="K16" s="1121"/>
      <c r="L16" s="1122"/>
      <c r="M16" s="1071"/>
      <c r="O16" s="1071"/>
      <c r="Q16" s="1071"/>
      <c r="S16" s="1071"/>
    </row>
    <row r="17" spans="2:19" x14ac:dyDescent="0.2">
      <c r="B17" s="1084"/>
      <c r="C17" s="1085"/>
      <c r="D17" s="1123"/>
      <c r="E17" s="1124"/>
      <c r="F17" s="1124"/>
      <c r="G17" s="1124"/>
      <c r="H17" s="1124"/>
      <c r="I17" s="1124"/>
      <c r="J17" s="1124"/>
      <c r="K17" s="1124"/>
      <c r="L17" s="1125"/>
      <c r="M17" s="1072"/>
      <c r="O17" s="1072"/>
      <c r="Q17" s="1072"/>
      <c r="S17" s="1072"/>
    </row>
    <row r="18" spans="2:19" x14ac:dyDescent="0.2">
      <c r="B18" s="1084"/>
      <c r="C18" s="1085"/>
      <c r="D18" s="1117" t="s">
        <v>1095</v>
      </c>
      <c r="E18" s="1118"/>
      <c r="F18" s="1118"/>
      <c r="G18" s="1118"/>
      <c r="H18" s="1118"/>
      <c r="I18" s="1118"/>
      <c r="J18" s="1118"/>
      <c r="K18" s="1118"/>
      <c r="L18" s="1119"/>
      <c r="M18" s="1070"/>
      <c r="O18" s="1070"/>
      <c r="Q18" s="1070"/>
      <c r="S18" s="1070"/>
    </row>
    <row r="19" spans="2:19" x14ac:dyDescent="0.2">
      <c r="B19" s="1084"/>
      <c r="C19" s="1085"/>
      <c r="D19" s="1120"/>
      <c r="E19" s="1121"/>
      <c r="F19" s="1121"/>
      <c r="G19" s="1121"/>
      <c r="H19" s="1121"/>
      <c r="I19" s="1121"/>
      <c r="J19" s="1121"/>
      <c r="K19" s="1121"/>
      <c r="L19" s="1122"/>
      <c r="M19" s="1071"/>
      <c r="O19" s="1071"/>
      <c r="Q19" s="1071"/>
      <c r="S19" s="1071"/>
    </row>
    <row r="20" spans="2:19" x14ac:dyDescent="0.2">
      <c r="B20" s="1084"/>
      <c r="C20" s="1085"/>
      <c r="D20" s="1123"/>
      <c r="E20" s="1124"/>
      <c r="F20" s="1124"/>
      <c r="G20" s="1124"/>
      <c r="H20" s="1124"/>
      <c r="I20" s="1124"/>
      <c r="J20" s="1124"/>
      <c r="K20" s="1124"/>
      <c r="L20" s="1125"/>
      <c r="M20" s="1072"/>
      <c r="O20" s="1072"/>
      <c r="Q20" s="1072"/>
      <c r="S20" s="1072"/>
    </row>
    <row r="21" spans="2:19" x14ac:dyDescent="0.2">
      <c r="B21" s="1084"/>
      <c r="C21" s="1085"/>
      <c r="D21" s="1117" t="s">
        <v>1096</v>
      </c>
      <c r="E21" s="1118"/>
      <c r="F21" s="1118"/>
      <c r="G21" s="1118"/>
      <c r="H21" s="1118"/>
      <c r="I21" s="1118"/>
      <c r="J21" s="1118"/>
      <c r="K21" s="1118"/>
      <c r="L21" s="1119"/>
      <c r="M21" s="1070"/>
      <c r="O21" s="1070"/>
      <c r="Q21" s="1070"/>
      <c r="S21" s="1070"/>
    </row>
    <row r="22" spans="2:19" x14ac:dyDescent="0.2">
      <c r="B22" s="1084"/>
      <c r="C22" s="1085"/>
      <c r="D22" s="1120"/>
      <c r="E22" s="1121"/>
      <c r="F22" s="1121"/>
      <c r="G22" s="1121"/>
      <c r="H22" s="1121"/>
      <c r="I22" s="1121"/>
      <c r="J22" s="1121"/>
      <c r="K22" s="1121"/>
      <c r="L22" s="1122"/>
      <c r="M22" s="1071"/>
      <c r="O22" s="1071"/>
      <c r="Q22" s="1071"/>
      <c r="S22" s="1071"/>
    </row>
    <row r="23" spans="2:19" x14ac:dyDescent="0.2">
      <c r="B23" s="1084"/>
      <c r="C23" s="1085"/>
      <c r="D23" s="1120"/>
      <c r="E23" s="1121"/>
      <c r="F23" s="1121"/>
      <c r="G23" s="1121"/>
      <c r="H23" s="1121"/>
      <c r="I23" s="1121"/>
      <c r="J23" s="1121"/>
      <c r="K23" s="1121"/>
      <c r="L23" s="1122"/>
      <c r="M23" s="1071"/>
      <c r="O23" s="1071"/>
      <c r="Q23" s="1071"/>
      <c r="S23" s="1071"/>
    </row>
    <row r="24" spans="2:19" x14ac:dyDescent="0.2">
      <c r="B24" s="1086"/>
      <c r="C24" s="1087"/>
      <c r="D24" s="1123"/>
      <c r="E24" s="1124"/>
      <c r="F24" s="1124"/>
      <c r="G24" s="1124"/>
      <c r="H24" s="1124"/>
      <c r="I24" s="1124"/>
      <c r="J24" s="1124"/>
      <c r="K24" s="1124"/>
      <c r="L24" s="1125"/>
      <c r="M24" s="1072"/>
      <c r="O24" s="1072"/>
      <c r="Q24" s="1072"/>
      <c r="S24" s="1072"/>
    </row>
    <row r="26" spans="2:19" x14ac:dyDescent="0.2">
      <c r="B26" s="1082" t="s">
        <v>1098</v>
      </c>
      <c r="C26" s="1083"/>
      <c r="D26" s="1102" t="s">
        <v>1097</v>
      </c>
      <c r="E26" s="1103"/>
      <c r="F26" s="1103"/>
      <c r="G26" s="1103"/>
      <c r="H26" s="1103"/>
      <c r="I26" s="1103"/>
      <c r="J26" s="1103"/>
      <c r="K26" s="1103"/>
      <c r="L26" s="1104"/>
      <c r="M26" s="1070"/>
      <c r="O26" s="1070"/>
      <c r="Q26" s="1070"/>
      <c r="S26" s="1070"/>
    </row>
    <row r="27" spans="2:19" x14ac:dyDescent="0.2">
      <c r="B27" s="1084"/>
      <c r="C27" s="1085"/>
      <c r="D27" s="1105"/>
      <c r="E27" s="1106"/>
      <c r="F27" s="1106"/>
      <c r="G27" s="1106"/>
      <c r="H27" s="1106"/>
      <c r="I27" s="1106"/>
      <c r="J27" s="1106"/>
      <c r="K27" s="1106"/>
      <c r="L27" s="1107"/>
      <c r="M27" s="1071"/>
      <c r="O27" s="1071"/>
      <c r="Q27" s="1071"/>
      <c r="S27" s="1071"/>
    </row>
    <row r="28" spans="2:19" x14ac:dyDescent="0.2">
      <c r="B28" s="1086"/>
      <c r="C28" s="1087"/>
      <c r="D28" s="1108"/>
      <c r="E28" s="1109"/>
      <c r="F28" s="1109"/>
      <c r="G28" s="1109"/>
      <c r="H28" s="1109"/>
      <c r="I28" s="1109"/>
      <c r="J28" s="1109"/>
      <c r="K28" s="1109"/>
      <c r="L28" s="1110"/>
      <c r="M28" s="1072"/>
      <c r="O28" s="1072"/>
      <c r="Q28" s="1072"/>
      <c r="S28" s="1072"/>
    </row>
    <row r="30" spans="2:19" x14ac:dyDescent="0.2">
      <c r="B30" s="1096" t="s">
        <v>1101</v>
      </c>
      <c r="C30" s="1097"/>
      <c r="D30" s="1111" t="s">
        <v>1100</v>
      </c>
      <c r="E30" s="1112"/>
      <c r="F30" s="1112"/>
      <c r="G30" s="1112"/>
      <c r="H30" s="1112"/>
      <c r="I30" s="1112"/>
      <c r="J30" s="1112"/>
      <c r="K30" s="1112"/>
      <c r="L30" s="1113"/>
      <c r="M30" s="1070"/>
      <c r="O30" s="1070"/>
      <c r="Q30" s="1070"/>
      <c r="S30" s="1070"/>
    </row>
    <row r="31" spans="2:19" x14ac:dyDescent="0.2">
      <c r="B31" s="1098"/>
      <c r="C31" s="1099"/>
      <c r="D31" s="1114"/>
      <c r="E31" s="1115"/>
      <c r="F31" s="1115"/>
      <c r="G31" s="1115"/>
      <c r="H31" s="1115"/>
      <c r="I31" s="1115"/>
      <c r="J31" s="1115"/>
      <c r="K31" s="1115"/>
      <c r="L31" s="1116"/>
      <c r="M31" s="1071"/>
      <c r="O31" s="1071"/>
      <c r="Q31" s="1071"/>
      <c r="S31" s="1071"/>
    </row>
    <row r="32" spans="2:19" x14ac:dyDescent="0.2">
      <c r="B32" s="1098"/>
      <c r="C32" s="1099"/>
      <c r="D32" s="1114"/>
      <c r="E32" s="1115"/>
      <c r="F32" s="1115"/>
      <c r="G32" s="1115"/>
      <c r="H32" s="1115"/>
      <c r="I32" s="1115"/>
      <c r="J32" s="1115"/>
      <c r="K32" s="1115"/>
      <c r="L32" s="1116"/>
      <c r="M32" s="1071"/>
      <c r="O32" s="1071"/>
      <c r="Q32" s="1071"/>
      <c r="S32" s="1071"/>
    </row>
    <row r="33" spans="2:19" x14ac:dyDescent="0.2">
      <c r="B33" s="1098"/>
      <c r="C33" s="1099"/>
      <c r="D33" s="1114"/>
      <c r="E33" s="1115"/>
      <c r="F33" s="1115"/>
      <c r="G33" s="1115"/>
      <c r="H33" s="1115"/>
      <c r="I33" s="1115"/>
      <c r="J33" s="1115"/>
      <c r="K33" s="1115"/>
      <c r="L33" s="1116"/>
      <c r="M33" s="1071"/>
      <c r="O33" s="1071"/>
      <c r="Q33" s="1071"/>
      <c r="S33" s="1071"/>
    </row>
    <row r="34" spans="2:19" ht="7.5" customHeight="1" x14ac:dyDescent="0.2">
      <c r="B34" s="1098"/>
      <c r="C34" s="1099"/>
      <c r="D34" s="660"/>
      <c r="E34" s="661"/>
      <c r="F34" s="661"/>
      <c r="G34" s="661"/>
      <c r="H34" s="661"/>
      <c r="I34" s="661"/>
      <c r="J34" s="661"/>
      <c r="K34" s="661"/>
      <c r="L34" s="662"/>
      <c r="M34" s="1071"/>
      <c r="O34" s="1071"/>
      <c r="Q34" s="1071"/>
      <c r="S34" s="1071"/>
    </row>
    <row r="35" spans="2:19" x14ac:dyDescent="0.2">
      <c r="B35" s="1098"/>
      <c r="C35" s="1099"/>
      <c r="D35" s="1126" t="s">
        <v>1099</v>
      </c>
      <c r="E35" s="1127"/>
      <c r="F35" s="1127"/>
      <c r="G35" s="1127"/>
      <c r="H35" s="1127"/>
      <c r="I35" s="1127"/>
      <c r="J35" s="1127"/>
      <c r="K35" s="1127"/>
      <c r="L35" s="1128"/>
      <c r="M35" s="1071"/>
      <c r="O35" s="1071"/>
      <c r="Q35" s="1071"/>
      <c r="S35" s="1071"/>
    </row>
    <row r="36" spans="2:19" x14ac:dyDescent="0.2">
      <c r="B36" s="1098"/>
      <c r="C36" s="1099"/>
      <c r="D36" s="1126"/>
      <c r="E36" s="1127"/>
      <c r="F36" s="1127"/>
      <c r="G36" s="1127"/>
      <c r="H36" s="1127"/>
      <c r="I36" s="1127"/>
      <c r="J36" s="1127"/>
      <c r="K36" s="1127"/>
      <c r="L36" s="1128"/>
      <c r="M36" s="1071"/>
      <c r="O36" s="1071"/>
      <c r="Q36" s="1071"/>
      <c r="S36" s="1071"/>
    </row>
    <row r="37" spans="2:19" x14ac:dyDescent="0.2">
      <c r="B37" s="1100"/>
      <c r="C37" s="1101"/>
      <c r="D37" s="1129"/>
      <c r="E37" s="1130"/>
      <c r="F37" s="1130"/>
      <c r="G37" s="1130"/>
      <c r="H37" s="1130"/>
      <c r="I37" s="1130"/>
      <c r="J37" s="1130"/>
      <c r="K37" s="1130"/>
      <c r="L37" s="1131"/>
      <c r="M37" s="1072"/>
      <c r="O37" s="1072"/>
      <c r="Q37" s="1072"/>
      <c r="S37" s="1072"/>
    </row>
    <row r="39" spans="2:19" x14ac:dyDescent="0.2">
      <c r="B39" s="1096" t="s">
        <v>1104</v>
      </c>
      <c r="C39" s="1097"/>
      <c r="D39" s="1073" t="s">
        <v>1105</v>
      </c>
      <c r="E39" s="1088"/>
      <c r="F39" s="1088"/>
      <c r="G39" s="1088"/>
      <c r="H39" s="1088"/>
      <c r="I39" s="1088"/>
      <c r="J39" s="1088"/>
      <c r="K39" s="1088"/>
      <c r="L39" s="1089"/>
      <c r="M39" s="1070"/>
      <c r="O39" s="1070"/>
      <c r="Q39" s="1070"/>
      <c r="S39" s="1070"/>
    </row>
    <row r="40" spans="2:19" x14ac:dyDescent="0.2">
      <c r="B40" s="1098"/>
      <c r="C40" s="1099"/>
      <c r="D40" s="1090"/>
      <c r="E40" s="1091"/>
      <c r="F40" s="1091"/>
      <c r="G40" s="1091"/>
      <c r="H40" s="1091"/>
      <c r="I40" s="1091"/>
      <c r="J40" s="1091"/>
      <c r="K40" s="1091"/>
      <c r="L40" s="1092"/>
      <c r="M40" s="1071"/>
      <c r="O40" s="1071"/>
      <c r="Q40" s="1071"/>
      <c r="S40" s="1071"/>
    </row>
    <row r="41" spans="2:19" x14ac:dyDescent="0.2">
      <c r="B41" s="1098"/>
      <c r="C41" s="1099"/>
      <c r="D41" s="1090"/>
      <c r="E41" s="1091"/>
      <c r="F41" s="1091"/>
      <c r="G41" s="1091"/>
      <c r="H41" s="1091"/>
      <c r="I41" s="1091"/>
      <c r="J41" s="1091"/>
      <c r="K41" s="1091"/>
      <c r="L41" s="1092"/>
      <c r="M41" s="1071"/>
      <c r="O41" s="1071"/>
      <c r="Q41" s="1071"/>
      <c r="S41" s="1071"/>
    </row>
    <row r="42" spans="2:19" x14ac:dyDescent="0.2">
      <c r="B42" s="1098"/>
      <c r="C42" s="1099"/>
      <c r="D42" s="1090"/>
      <c r="E42" s="1091"/>
      <c r="F42" s="1091"/>
      <c r="G42" s="1091"/>
      <c r="H42" s="1091"/>
      <c r="I42" s="1091"/>
      <c r="J42" s="1091"/>
      <c r="K42" s="1091"/>
      <c r="L42" s="1092"/>
      <c r="M42" s="1071"/>
      <c r="O42" s="1071"/>
      <c r="Q42" s="1071"/>
      <c r="S42" s="1071"/>
    </row>
    <row r="43" spans="2:19" x14ac:dyDescent="0.2">
      <c r="B43" s="1098"/>
      <c r="C43" s="1099"/>
      <c r="D43" s="1076" t="s">
        <v>1102</v>
      </c>
      <c r="E43" s="1077"/>
      <c r="F43" s="1077"/>
      <c r="G43" s="1077"/>
      <c r="H43" s="1077"/>
      <c r="I43" s="1077"/>
      <c r="J43" s="1077"/>
      <c r="K43" s="1077"/>
      <c r="L43" s="1078"/>
      <c r="M43" s="1071"/>
      <c r="O43" s="1071"/>
      <c r="Q43" s="1071"/>
      <c r="S43" s="1071"/>
    </row>
    <row r="44" spans="2:19" x14ac:dyDescent="0.2">
      <c r="B44" s="1098"/>
      <c r="C44" s="1099"/>
      <c r="D44" s="1076"/>
      <c r="E44" s="1077"/>
      <c r="F44" s="1077"/>
      <c r="G44" s="1077"/>
      <c r="H44" s="1077"/>
      <c r="I44" s="1077"/>
      <c r="J44" s="1077"/>
      <c r="K44" s="1077"/>
      <c r="L44" s="1078"/>
      <c r="M44" s="1071"/>
      <c r="O44" s="1071"/>
      <c r="Q44" s="1071"/>
      <c r="S44" s="1071"/>
    </row>
    <row r="45" spans="2:19" x14ac:dyDescent="0.2">
      <c r="B45" s="1098"/>
      <c r="C45" s="1099"/>
      <c r="D45" s="1076" t="s">
        <v>1103</v>
      </c>
      <c r="E45" s="1077"/>
      <c r="F45" s="1077"/>
      <c r="G45" s="1077"/>
      <c r="H45" s="1077"/>
      <c r="I45" s="1077"/>
      <c r="J45" s="1077"/>
      <c r="K45" s="1077"/>
      <c r="L45" s="1078"/>
      <c r="M45" s="1071"/>
      <c r="O45" s="1071"/>
      <c r="Q45" s="1071"/>
      <c r="S45" s="1071"/>
    </row>
    <row r="46" spans="2:19" x14ac:dyDescent="0.2">
      <c r="B46" s="1098"/>
      <c r="C46" s="1099"/>
      <c r="D46" s="1076"/>
      <c r="E46" s="1077"/>
      <c r="F46" s="1077"/>
      <c r="G46" s="1077"/>
      <c r="H46" s="1077"/>
      <c r="I46" s="1077"/>
      <c r="J46" s="1077"/>
      <c r="K46" s="1077"/>
      <c r="L46" s="1078"/>
      <c r="M46" s="1071"/>
      <c r="O46" s="1071"/>
      <c r="Q46" s="1071"/>
      <c r="S46" s="1071"/>
    </row>
    <row r="47" spans="2:19" x14ac:dyDescent="0.2">
      <c r="B47" s="1098"/>
      <c r="C47" s="1099"/>
      <c r="D47" s="1076"/>
      <c r="E47" s="1077"/>
      <c r="F47" s="1077"/>
      <c r="G47" s="1077"/>
      <c r="H47" s="1077"/>
      <c r="I47" s="1077"/>
      <c r="J47" s="1077"/>
      <c r="K47" s="1077"/>
      <c r="L47" s="1078"/>
      <c r="M47" s="1071"/>
      <c r="O47" s="1071"/>
      <c r="Q47" s="1071"/>
      <c r="S47" s="1071"/>
    </row>
    <row r="48" spans="2:19" x14ac:dyDescent="0.2">
      <c r="B48" s="1100"/>
      <c r="C48" s="1101"/>
      <c r="D48" s="1079"/>
      <c r="E48" s="1080"/>
      <c r="F48" s="1080"/>
      <c r="G48" s="1080"/>
      <c r="H48" s="1080"/>
      <c r="I48" s="1080"/>
      <c r="J48" s="1080"/>
      <c r="K48" s="1080"/>
      <c r="L48" s="1081"/>
      <c r="M48" s="1072"/>
      <c r="O48" s="1072"/>
      <c r="Q48" s="1072"/>
      <c r="S48" s="1072"/>
    </row>
    <row r="50" spans="2:19" ht="12.75" customHeight="1" x14ac:dyDescent="0.2">
      <c r="B50" s="1082" t="s">
        <v>1106</v>
      </c>
      <c r="C50" s="1083"/>
      <c r="D50" s="1073" t="s">
        <v>1107</v>
      </c>
      <c r="E50" s="1074"/>
      <c r="F50" s="1074"/>
      <c r="G50" s="1074"/>
      <c r="H50" s="1074"/>
      <c r="I50" s="1074"/>
      <c r="J50" s="1074"/>
      <c r="K50" s="1074"/>
      <c r="L50" s="1075"/>
      <c r="M50" s="1070"/>
      <c r="O50" s="1070"/>
      <c r="Q50" s="1070"/>
      <c r="S50" s="1070"/>
    </row>
    <row r="51" spans="2:19" x14ac:dyDescent="0.2">
      <c r="B51" s="1084"/>
      <c r="C51" s="1085"/>
      <c r="D51" s="1076"/>
      <c r="E51" s="1077"/>
      <c r="F51" s="1077"/>
      <c r="G51" s="1077"/>
      <c r="H51" s="1077"/>
      <c r="I51" s="1077"/>
      <c r="J51" s="1077"/>
      <c r="K51" s="1077"/>
      <c r="L51" s="1078"/>
      <c r="M51" s="1071"/>
      <c r="O51" s="1071"/>
      <c r="Q51" s="1071"/>
      <c r="S51" s="1071"/>
    </row>
    <row r="52" spans="2:19" x14ac:dyDescent="0.2">
      <c r="B52" s="1084"/>
      <c r="C52" s="1085"/>
      <c r="D52" s="1076"/>
      <c r="E52" s="1077"/>
      <c r="F52" s="1077"/>
      <c r="G52" s="1077"/>
      <c r="H52" s="1077"/>
      <c r="I52" s="1077"/>
      <c r="J52" s="1077"/>
      <c r="K52" s="1077"/>
      <c r="L52" s="1078"/>
      <c r="M52" s="1071"/>
      <c r="O52" s="1071"/>
      <c r="Q52" s="1071"/>
      <c r="S52" s="1071"/>
    </row>
    <row r="53" spans="2:19" x14ac:dyDescent="0.2">
      <c r="B53" s="1086"/>
      <c r="C53" s="1087"/>
      <c r="D53" s="1079"/>
      <c r="E53" s="1080"/>
      <c r="F53" s="1080"/>
      <c r="G53" s="1080"/>
      <c r="H53" s="1080"/>
      <c r="I53" s="1080"/>
      <c r="J53" s="1080"/>
      <c r="K53" s="1080"/>
      <c r="L53" s="1081"/>
      <c r="M53" s="1072"/>
      <c r="O53" s="1072"/>
      <c r="Q53" s="1072"/>
      <c r="S53" s="1072"/>
    </row>
    <row r="55" spans="2:19" ht="12.75" customHeight="1" x14ac:dyDescent="0.2">
      <c r="B55" s="1082" t="s">
        <v>1109</v>
      </c>
      <c r="C55" s="1083"/>
      <c r="D55" s="1073" t="s">
        <v>1108</v>
      </c>
      <c r="E55" s="1088"/>
      <c r="F55" s="1088"/>
      <c r="G55" s="1088"/>
      <c r="H55" s="1088"/>
      <c r="I55" s="1088"/>
      <c r="J55" s="1088"/>
      <c r="K55" s="1088"/>
      <c r="L55" s="1089"/>
      <c r="M55" s="1070"/>
      <c r="O55" s="1070"/>
      <c r="Q55" s="1070"/>
      <c r="S55" s="1070"/>
    </row>
    <row r="56" spans="2:19" x14ac:dyDescent="0.2">
      <c r="B56" s="1084"/>
      <c r="C56" s="1085"/>
      <c r="D56" s="1090"/>
      <c r="E56" s="1091"/>
      <c r="F56" s="1091"/>
      <c r="G56" s="1091"/>
      <c r="H56" s="1091"/>
      <c r="I56" s="1091"/>
      <c r="J56" s="1091"/>
      <c r="K56" s="1091"/>
      <c r="L56" s="1092"/>
      <c r="M56" s="1071"/>
      <c r="O56" s="1071"/>
      <c r="Q56" s="1071"/>
      <c r="S56" s="1071"/>
    </row>
    <row r="57" spans="2:19" x14ac:dyDescent="0.2">
      <c r="B57" s="1086"/>
      <c r="C57" s="1087"/>
      <c r="D57" s="1093"/>
      <c r="E57" s="1094"/>
      <c r="F57" s="1094"/>
      <c r="G57" s="1094"/>
      <c r="H57" s="1094"/>
      <c r="I57" s="1094"/>
      <c r="J57" s="1094"/>
      <c r="K57" s="1094"/>
      <c r="L57" s="1095"/>
      <c r="M57" s="1072"/>
      <c r="O57" s="1072"/>
      <c r="Q57" s="1072"/>
      <c r="S57" s="1072"/>
    </row>
    <row r="58" spans="2:19" x14ac:dyDescent="0.2">
      <c r="D58" s="663"/>
      <c r="E58" s="663"/>
      <c r="F58" s="663"/>
      <c r="G58" s="663"/>
      <c r="H58" s="663"/>
      <c r="I58" s="663"/>
      <c r="J58" s="663"/>
      <c r="K58" s="663"/>
      <c r="L58" s="663"/>
    </row>
    <row r="59" spans="2:19" x14ac:dyDescent="0.2">
      <c r="D59" s="663"/>
      <c r="E59" s="663"/>
      <c r="F59" s="663"/>
      <c r="G59" s="663"/>
      <c r="H59" s="663"/>
      <c r="I59" s="663"/>
      <c r="J59" s="663"/>
      <c r="K59" s="663"/>
      <c r="L59" s="663"/>
      <c r="M59" s="666">
        <f>SUM(M15:M57)</f>
        <v>0</v>
      </c>
      <c r="O59" s="666">
        <f>SUM(O15:O57)</f>
        <v>0</v>
      </c>
      <c r="Q59" s="666">
        <f>SUM(Q15:Q57)</f>
        <v>0</v>
      </c>
      <c r="S59" s="666">
        <f>SUM(S15:S57)</f>
        <v>0</v>
      </c>
    </row>
    <row r="60" spans="2:19" x14ac:dyDescent="0.2">
      <c r="D60" s="663"/>
      <c r="E60" s="663"/>
      <c r="F60" s="663"/>
      <c r="G60" s="663"/>
      <c r="H60" s="663"/>
      <c r="I60" s="663"/>
      <c r="J60" s="663"/>
      <c r="K60" s="663"/>
      <c r="L60" s="663"/>
    </row>
    <row r="61" spans="2:19" ht="12.75" customHeight="1" x14ac:dyDescent="0.2">
      <c r="B61" s="1060" t="s">
        <v>1110</v>
      </c>
      <c r="C61" s="1061"/>
      <c r="D61" s="1061"/>
      <c r="E61" s="1061"/>
      <c r="F61" s="1061"/>
      <c r="G61" s="1061"/>
      <c r="H61" s="1061"/>
      <c r="I61" s="1061"/>
      <c r="J61" s="1061"/>
      <c r="K61" s="1061"/>
      <c r="L61" s="1061"/>
      <c r="M61" s="1062"/>
    </row>
    <row r="62" spans="2:19" x14ac:dyDescent="0.2">
      <c r="B62" s="1063"/>
      <c r="C62" s="1064"/>
      <c r="D62" s="1064"/>
      <c r="E62" s="1064"/>
      <c r="F62" s="1064"/>
      <c r="G62" s="1064"/>
      <c r="H62" s="1064"/>
      <c r="I62" s="1064"/>
      <c r="J62" s="1064"/>
      <c r="K62" s="1064"/>
      <c r="L62" s="1064"/>
      <c r="M62" s="1065"/>
    </row>
    <row r="63" spans="2:19" x14ac:dyDescent="0.2">
      <c r="B63" s="1063"/>
      <c r="C63" s="1064"/>
      <c r="D63" s="1064"/>
      <c r="E63" s="1064"/>
      <c r="F63" s="1064"/>
      <c r="G63" s="1064"/>
      <c r="H63" s="1064"/>
      <c r="I63" s="1064"/>
      <c r="J63" s="1064"/>
      <c r="K63" s="1064"/>
      <c r="L63" s="1064"/>
      <c r="M63" s="1065"/>
    </row>
    <row r="64" spans="2:19" x14ac:dyDescent="0.2">
      <c r="B64" s="1063"/>
      <c r="C64" s="1064"/>
      <c r="D64" s="1064"/>
      <c r="E64" s="1064"/>
      <c r="F64" s="1064"/>
      <c r="G64" s="1064"/>
      <c r="H64" s="1064"/>
      <c r="I64" s="1064"/>
      <c r="J64" s="1064"/>
      <c r="K64" s="1064"/>
      <c r="L64" s="1064"/>
      <c r="M64" s="1065"/>
    </row>
    <row r="65" spans="2:13" x14ac:dyDescent="0.2">
      <c r="B65" s="1066"/>
      <c r="C65" s="1067"/>
      <c r="D65" s="1067"/>
      <c r="E65" s="1067"/>
      <c r="F65" s="1067"/>
      <c r="G65" s="1067"/>
      <c r="H65" s="1067"/>
      <c r="I65" s="1067"/>
      <c r="J65" s="1067"/>
      <c r="K65" s="1067"/>
      <c r="L65" s="1067"/>
      <c r="M65" s="1068"/>
    </row>
    <row r="67" spans="2:13" ht="22.5" x14ac:dyDescent="0.2">
      <c r="E67" s="668" t="s">
        <v>1113</v>
      </c>
      <c r="F67" s="668" t="s">
        <v>99</v>
      </c>
      <c r="G67" s="668" t="s">
        <v>1085</v>
      </c>
      <c r="H67" s="668" t="s">
        <v>400</v>
      </c>
      <c r="I67" s="668" t="s">
        <v>1114</v>
      </c>
      <c r="J67" s="668" t="s">
        <v>1115</v>
      </c>
      <c r="K67" s="668" t="s">
        <v>1116</v>
      </c>
    </row>
    <row r="68" spans="2:13" ht="15.75" x14ac:dyDescent="0.25">
      <c r="D68" s="664" t="s">
        <v>1111</v>
      </c>
      <c r="E68" s="667">
        <f>+M59</f>
        <v>0</v>
      </c>
      <c r="F68" s="667">
        <f>+O59</f>
        <v>0</v>
      </c>
      <c r="G68" s="667">
        <f>+Q59</f>
        <v>0</v>
      </c>
      <c r="H68" s="667">
        <f>+S59</f>
        <v>0</v>
      </c>
      <c r="I68" s="667">
        <f>IF(+'Anexo del Contador'!J56&gt;=0,'Anexo del Contador'!J56,0)</f>
        <v>0</v>
      </c>
      <c r="J68" s="669">
        <v>0.35</v>
      </c>
      <c r="K68" s="670">
        <v>0.03</v>
      </c>
    </row>
    <row r="69" spans="2:13" x14ac:dyDescent="0.2">
      <c r="E69" s="1069"/>
      <c r="F69" s="1069"/>
      <c r="H69" s="1069"/>
      <c r="I69" s="1069"/>
    </row>
    <row r="70" spans="2:13" ht="15.75" x14ac:dyDescent="0.25">
      <c r="D70" s="664" t="s">
        <v>1111</v>
      </c>
      <c r="E70" s="671">
        <f>(E68+F68+G68)*J68-H68-(I68+E68)*K68</f>
        <v>0</v>
      </c>
      <c r="F70" s="689" t="s">
        <v>1150</v>
      </c>
      <c r="G70" s="671">
        <f>ROUND(E70,-3)</f>
        <v>0</v>
      </c>
    </row>
    <row r="72" spans="2:13" x14ac:dyDescent="0.2">
      <c r="D72" s="659" t="s">
        <v>1117</v>
      </c>
      <c r="E72" s="659"/>
      <c r="F72" s="659"/>
      <c r="G72" s="659"/>
    </row>
  </sheetData>
  <sheetProtection algorithmName="SHA-512" hashValue="/SBC1Mm1nTfq7iNvq5cw/fK+OSFWaeZbfguMl/Drgd0rBqiKmeMbF27/G92CSA0oQRLIF+mQ2SkbbhOB8kkSzQ==" saltValue="2vZUDsZLOv4dnvXW0+qIpA==" spinCount="100000" sheet="1" objects="1" scenarios="1" formatCells="0" formatColumns="0" formatRows="0" selectLockedCells="1"/>
  <mergeCells count="53">
    <mergeCell ref="B2:S2"/>
    <mergeCell ref="Q39:Q48"/>
    <mergeCell ref="Q50:Q53"/>
    <mergeCell ref="Q55:Q57"/>
    <mergeCell ref="S15:S17"/>
    <mergeCell ref="S18:S20"/>
    <mergeCell ref="S21:S24"/>
    <mergeCell ref="S26:S28"/>
    <mergeCell ref="S30:S37"/>
    <mergeCell ref="S39:S48"/>
    <mergeCell ref="S50:S53"/>
    <mergeCell ref="S55:S57"/>
    <mergeCell ref="Q15:Q17"/>
    <mergeCell ref="Q18:Q20"/>
    <mergeCell ref="Q21:Q24"/>
    <mergeCell ref="Q26:Q28"/>
    <mergeCell ref="Q30:Q37"/>
    <mergeCell ref="B15:C24"/>
    <mergeCell ref="D26:L28"/>
    <mergeCell ref="M26:M28"/>
    <mergeCell ref="B26:C28"/>
    <mergeCell ref="D30:L33"/>
    <mergeCell ref="D15:L17"/>
    <mergeCell ref="M15:M17"/>
    <mergeCell ref="D18:L20"/>
    <mergeCell ref="M18:M20"/>
    <mergeCell ref="D21:L24"/>
    <mergeCell ref="M21:M24"/>
    <mergeCell ref="D35:L37"/>
    <mergeCell ref="B30:C37"/>
    <mergeCell ref="M30:M37"/>
    <mergeCell ref="O15:O17"/>
    <mergeCell ref="B39:C48"/>
    <mergeCell ref="D39:L42"/>
    <mergeCell ref="D43:L44"/>
    <mergeCell ref="D45:L48"/>
    <mergeCell ref="M39:M48"/>
    <mergeCell ref="B61:M65"/>
    <mergeCell ref="E69:F69"/>
    <mergeCell ref="H69:I69"/>
    <mergeCell ref="O18:O20"/>
    <mergeCell ref="O21:O24"/>
    <mergeCell ref="O26:O28"/>
    <mergeCell ref="O30:O37"/>
    <mergeCell ref="O50:O53"/>
    <mergeCell ref="O39:O48"/>
    <mergeCell ref="D50:L53"/>
    <mergeCell ref="B50:C53"/>
    <mergeCell ref="M50:M53"/>
    <mergeCell ref="D55:L57"/>
    <mergeCell ref="B55:C57"/>
    <mergeCell ref="M55:M57"/>
    <mergeCell ref="O55:O5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2"/>
  <sheetViews>
    <sheetView showGridLines="0" workbookViewId="0">
      <selection activeCell="E13" sqref="E13"/>
    </sheetView>
  </sheetViews>
  <sheetFormatPr baseColWidth="10" defaultRowHeight="12.75" x14ac:dyDescent="0.2"/>
  <cols>
    <col min="1" max="1" width="2.7109375" customWidth="1"/>
    <col min="2" max="2" width="15.7109375" customWidth="1"/>
    <col min="3" max="3" width="40.7109375" customWidth="1"/>
    <col min="4" max="4" width="4.7109375" customWidth="1"/>
    <col min="5" max="5" width="20.7109375" customWidth="1"/>
    <col min="6" max="6" width="4.7109375" customWidth="1"/>
    <col min="7" max="7" width="19.28515625" bestFit="1" customWidth="1"/>
    <col min="11" max="11" width="5.140625" customWidth="1"/>
  </cols>
  <sheetData>
    <row r="1" spans="1:25" ht="89.25" customHeight="1" x14ac:dyDescent="0.35">
      <c r="A1" s="1136" t="s">
        <v>1120</v>
      </c>
      <c r="B1" s="1136"/>
      <c r="C1" s="1136"/>
      <c r="D1" s="1136"/>
      <c r="E1" s="1136"/>
      <c r="F1" s="1136"/>
      <c r="G1" s="1136"/>
      <c r="H1" s="1136"/>
      <c r="I1" s="1136"/>
      <c r="J1" s="1136"/>
      <c r="K1" s="676"/>
      <c r="L1" s="676"/>
      <c r="M1" s="676"/>
      <c r="N1" s="676"/>
      <c r="O1" s="676"/>
      <c r="P1" s="676"/>
      <c r="Q1" s="676"/>
      <c r="R1" s="676"/>
      <c r="S1" s="676"/>
    </row>
    <row r="2" spans="1:25" ht="23.25" x14ac:dyDescent="0.35">
      <c r="A2" s="672"/>
      <c r="B2" s="673"/>
      <c r="C2" s="673"/>
      <c r="D2" s="673"/>
      <c r="E2" s="673"/>
      <c r="F2" s="673"/>
      <c r="G2" s="676"/>
      <c r="H2" s="676"/>
      <c r="I2" s="676"/>
      <c r="J2" s="676"/>
      <c r="K2" s="676"/>
      <c r="L2" s="676"/>
      <c r="M2" s="676"/>
      <c r="N2" s="676"/>
      <c r="O2" s="676"/>
      <c r="P2" s="676"/>
      <c r="Q2" s="676"/>
      <c r="R2" s="676"/>
      <c r="S2" s="676"/>
      <c r="T2" s="676"/>
      <c r="U2" s="676"/>
      <c r="V2" s="676"/>
      <c r="W2" s="676"/>
      <c r="X2" s="676"/>
      <c r="Y2" s="676"/>
    </row>
    <row r="4" spans="1:25" ht="18" x14ac:dyDescent="0.25">
      <c r="B4" s="674" t="s">
        <v>1121</v>
      </c>
      <c r="C4" s="675" t="s">
        <v>1122</v>
      </c>
      <c r="E4" s="678">
        <f>+E5+E6-E7</f>
        <v>0</v>
      </c>
      <c r="G4" s="1096" t="s">
        <v>1129</v>
      </c>
      <c r="H4" s="1139"/>
      <c r="I4" s="1139"/>
      <c r="J4" s="1097"/>
    </row>
    <row r="5" spans="1:25" ht="18" x14ac:dyDescent="0.25">
      <c r="B5" s="674" t="s">
        <v>1123</v>
      </c>
      <c r="C5" s="675" t="s">
        <v>1124</v>
      </c>
      <c r="E5" s="677">
        <f>+'Anexo del Contador'!J86</f>
        <v>0</v>
      </c>
      <c r="G5" s="1098"/>
      <c r="H5" s="1140"/>
      <c r="I5" s="1140"/>
      <c r="J5" s="1099"/>
    </row>
    <row r="6" spans="1:25" ht="18" x14ac:dyDescent="0.25">
      <c r="B6" s="674" t="s">
        <v>1125</v>
      </c>
      <c r="C6" s="675" t="s">
        <v>1126</v>
      </c>
      <c r="E6" s="677">
        <f>+'Anexo del Contador'!J82</f>
        <v>0</v>
      </c>
      <c r="G6" s="1098"/>
      <c r="H6" s="1140"/>
      <c r="I6" s="1140"/>
      <c r="J6" s="1099"/>
    </row>
    <row r="7" spans="1:25" ht="18" x14ac:dyDescent="0.25">
      <c r="B7" s="674" t="s">
        <v>1127</v>
      </c>
      <c r="C7" s="675" t="s">
        <v>1128</v>
      </c>
      <c r="E7" s="677">
        <f>+'Anexo del Contador'!J55*'Anexo del Contador'!H73</f>
        <v>0</v>
      </c>
      <c r="G7" s="1100"/>
      <c r="H7" s="1141"/>
      <c r="I7" s="1141"/>
      <c r="J7" s="1101"/>
    </row>
    <row r="9" spans="1:25" ht="18" x14ac:dyDescent="0.25">
      <c r="B9" s="674" t="s">
        <v>1130</v>
      </c>
      <c r="C9" s="675" t="s">
        <v>1131</v>
      </c>
      <c r="E9" s="678">
        <f>+E10+E11-E12-E13-E14-E16</f>
        <v>1</v>
      </c>
      <c r="G9" s="1142" t="s">
        <v>1143</v>
      </c>
      <c r="H9" s="1143"/>
      <c r="I9" s="1143"/>
      <c r="J9" s="1144"/>
    </row>
    <row r="10" spans="1:25" ht="18" x14ac:dyDescent="0.25">
      <c r="B10" s="674" t="s">
        <v>1132</v>
      </c>
      <c r="C10" s="675" t="s">
        <v>1133</v>
      </c>
      <c r="E10" s="684">
        <v>1</v>
      </c>
      <c r="G10" s="1145"/>
      <c r="H10" s="1146"/>
      <c r="I10" s="1146"/>
      <c r="J10" s="1147"/>
    </row>
    <row r="11" spans="1:25" ht="37.5" customHeight="1" x14ac:dyDescent="0.2">
      <c r="B11" s="681" t="s">
        <v>1134</v>
      </c>
      <c r="C11" s="680" t="s">
        <v>1135</v>
      </c>
      <c r="E11" s="682">
        <v>0</v>
      </c>
      <c r="G11" s="1145"/>
      <c r="H11" s="1146"/>
      <c r="I11" s="1146"/>
      <c r="J11" s="1147"/>
    </row>
    <row r="12" spans="1:25" ht="30" x14ac:dyDescent="0.2">
      <c r="B12" s="681" t="s">
        <v>1085</v>
      </c>
      <c r="C12" s="679" t="s">
        <v>1136</v>
      </c>
      <c r="E12" s="677">
        <f>+'Anexo del Contador'!J41</f>
        <v>0</v>
      </c>
      <c r="G12" s="1145"/>
      <c r="H12" s="1146"/>
      <c r="I12" s="1146"/>
      <c r="J12" s="1147"/>
    </row>
    <row r="13" spans="1:25" ht="34.5" customHeight="1" x14ac:dyDescent="0.2">
      <c r="B13" s="681" t="s">
        <v>1137</v>
      </c>
      <c r="C13" s="683" t="s">
        <v>1138</v>
      </c>
      <c r="E13" s="684">
        <v>0</v>
      </c>
      <c r="G13" s="1145"/>
      <c r="H13" s="1146"/>
      <c r="I13" s="1146"/>
      <c r="J13" s="1147"/>
    </row>
    <row r="14" spans="1:25" ht="45" x14ac:dyDescent="0.2">
      <c r="B14" s="681" t="s">
        <v>1139</v>
      </c>
      <c r="C14" s="679" t="s">
        <v>1140</v>
      </c>
      <c r="E14" s="677">
        <f>+'Anexo del Contador'!J70</f>
        <v>0</v>
      </c>
      <c r="G14" s="1145"/>
      <c r="H14" s="1146"/>
      <c r="I14" s="1146"/>
      <c r="J14" s="1147"/>
    </row>
    <row r="15" spans="1:25" ht="18" x14ac:dyDescent="0.25">
      <c r="B15" s="674" t="s">
        <v>1082</v>
      </c>
      <c r="C15" s="675" t="s">
        <v>99</v>
      </c>
      <c r="E15" s="677">
        <f>+'Anexo del Contador'!J61</f>
        <v>0</v>
      </c>
      <c r="G15" s="1145"/>
      <c r="H15" s="1146"/>
      <c r="I15" s="1146"/>
      <c r="J15" s="1147"/>
    </row>
    <row r="16" spans="1:25" ht="30" x14ac:dyDescent="0.2">
      <c r="B16" s="681" t="s">
        <v>1141</v>
      </c>
      <c r="C16" s="679" t="s">
        <v>1142</v>
      </c>
      <c r="E16" s="677">
        <f>+'Anexo del Contador'!J58</f>
        <v>0</v>
      </c>
      <c r="G16" s="1148"/>
      <c r="H16" s="1149"/>
      <c r="I16" s="1149"/>
      <c r="J16" s="1150"/>
    </row>
    <row r="18" spans="2:10" ht="18" x14ac:dyDescent="0.25">
      <c r="B18" s="674" t="s">
        <v>1144</v>
      </c>
      <c r="C18" s="675" t="s">
        <v>1145</v>
      </c>
      <c r="E18" s="685">
        <f>+E4/E9</f>
        <v>0</v>
      </c>
      <c r="G18" s="1151" t="s">
        <v>1148</v>
      </c>
      <c r="H18" s="1152"/>
      <c r="I18" s="1152"/>
      <c r="J18" s="1153"/>
    </row>
    <row r="20" spans="2:10" ht="18" x14ac:dyDescent="0.25">
      <c r="B20" s="687" t="s">
        <v>1146</v>
      </c>
      <c r="C20" s="688" t="s">
        <v>1147</v>
      </c>
      <c r="E20" s="686">
        <f>IF(E18&lt;=15%,+E9*15%-E4,0)</f>
        <v>0.15</v>
      </c>
      <c r="G20" s="1133" t="s">
        <v>1149</v>
      </c>
      <c r="H20" s="1134"/>
      <c r="I20" s="1134"/>
      <c r="J20" s="1135"/>
    </row>
    <row r="22" spans="2:10" x14ac:dyDescent="0.2">
      <c r="C22" s="1137" t="s">
        <v>1151</v>
      </c>
      <c r="D22" s="1138"/>
      <c r="E22" s="686">
        <f>ROUND(E20,-3)</f>
        <v>0</v>
      </c>
    </row>
  </sheetData>
  <sheetProtection algorithmName="SHA-512" hashValue="UWhoBrPEqCHCvL4Z/sq2QAtuBzKNpBmgFF+S+j1Ei90mloGuj0+6st69R/suooaRoIvWXjf4hUPatufTKxBgWg==" saltValue="8PJsiBXT37Sjcoo3FotCiw==" spinCount="100000" sheet="1" objects="1" scenarios="1" formatCells="0" formatColumns="0" formatRows="0" selectLockedCells="1"/>
  <mergeCells count="6">
    <mergeCell ref="G20:J20"/>
    <mergeCell ref="A1:J1"/>
    <mergeCell ref="C22:D22"/>
    <mergeCell ref="G4:J7"/>
    <mergeCell ref="G9:J16"/>
    <mergeCell ref="G18:J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63"/>
  <sheetViews>
    <sheetView showGridLines="0" workbookViewId="0">
      <selection activeCell="AC62" sqref="AC62"/>
    </sheetView>
  </sheetViews>
  <sheetFormatPr baseColWidth="10" defaultRowHeight="12.75" x14ac:dyDescent="0.2"/>
  <cols>
    <col min="1" max="1" width="1.7109375" customWidth="1"/>
    <col min="2" max="31" width="3.7109375" customWidth="1"/>
    <col min="32" max="32" width="3" bestFit="1" customWidth="1"/>
    <col min="33" max="33" width="3.7109375" customWidth="1"/>
    <col min="34" max="34" width="1.7109375" customWidth="1"/>
  </cols>
  <sheetData>
    <row r="1" spans="1:34" x14ac:dyDescent="0.2">
      <c r="A1" s="1154"/>
      <c r="B1" s="1154"/>
      <c r="C1" s="1154"/>
      <c r="D1" s="1154"/>
      <c r="E1" s="1154"/>
      <c r="F1" s="1154"/>
      <c r="G1" s="1154"/>
      <c r="H1" s="1154"/>
      <c r="I1" s="1154"/>
      <c r="J1" s="1154"/>
      <c r="K1" s="1154"/>
      <c r="L1" s="1154"/>
      <c r="M1" s="1154"/>
      <c r="N1" s="1154"/>
      <c r="O1" s="1154"/>
      <c r="P1" s="1154"/>
      <c r="Q1" s="1154"/>
      <c r="R1" s="1154"/>
      <c r="S1" s="1154"/>
      <c r="T1" s="1154"/>
      <c r="U1" s="1154"/>
      <c r="V1" s="1154"/>
      <c r="W1" s="1154"/>
      <c r="X1" s="1154"/>
      <c r="Y1" s="1154"/>
      <c r="Z1" s="1154"/>
      <c r="AA1" s="1154"/>
      <c r="AB1" s="1154"/>
      <c r="AC1" s="1154"/>
      <c r="AD1" s="1154"/>
      <c r="AE1" s="1154"/>
      <c r="AF1" s="1154"/>
      <c r="AG1" s="1154"/>
      <c r="AH1" s="243"/>
    </row>
    <row r="2" spans="1:34" ht="20.25" customHeight="1" x14ac:dyDescent="0.2">
      <c r="A2" s="243"/>
      <c r="B2" s="1155"/>
      <c r="C2" s="1156"/>
      <c r="D2" s="1156"/>
      <c r="E2" s="1156"/>
      <c r="F2" s="1156"/>
      <c r="G2" s="1159" t="s">
        <v>1027</v>
      </c>
      <c r="H2" s="1160"/>
      <c r="I2" s="1160"/>
      <c r="J2" s="1160"/>
      <c r="K2" s="1160"/>
      <c r="L2" s="1160"/>
      <c r="M2" s="1160"/>
      <c r="N2" s="1160"/>
      <c r="O2" s="1160"/>
      <c r="P2" s="1160"/>
      <c r="Q2" s="1160"/>
      <c r="R2" s="1160"/>
      <c r="S2" s="1160"/>
      <c r="T2" s="1160"/>
      <c r="U2" s="1160"/>
      <c r="V2" s="1160"/>
      <c r="W2" s="1161"/>
      <c r="X2" s="1165"/>
      <c r="Y2" s="1165"/>
      <c r="Z2" s="1165"/>
      <c r="AA2" s="1166"/>
      <c r="AB2" s="1169">
        <v>110</v>
      </c>
      <c r="AC2" s="1170"/>
      <c r="AD2" s="1170"/>
      <c r="AE2" s="1170"/>
      <c r="AF2" s="1170"/>
      <c r="AG2" s="1171"/>
      <c r="AH2" s="243"/>
    </row>
    <row r="3" spans="1:34" ht="20.25" customHeight="1" x14ac:dyDescent="0.2">
      <c r="A3" s="243"/>
      <c r="B3" s="1157"/>
      <c r="C3" s="1158"/>
      <c r="D3" s="1158"/>
      <c r="E3" s="1158"/>
      <c r="F3" s="1158"/>
      <c r="G3" s="1162"/>
      <c r="H3" s="1163"/>
      <c r="I3" s="1163"/>
      <c r="J3" s="1163"/>
      <c r="K3" s="1163"/>
      <c r="L3" s="1163"/>
      <c r="M3" s="1163"/>
      <c r="N3" s="1163"/>
      <c r="O3" s="1163"/>
      <c r="P3" s="1163"/>
      <c r="Q3" s="1163"/>
      <c r="R3" s="1163"/>
      <c r="S3" s="1163"/>
      <c r="T3" s="1163"/>
      <c r="U3" s="1163"/>
      <c r="V3" s="1163"/>
      <c r="W3" s="1164"/>
      <c r="X3" s="1167"/>
      <c r="Y3" s="1167"/>
      <c r="Z3" s="1167"/>
      <c r="AA3" s="1168"/>
      <c r="AB3" s="1172"/>
      <c r="AC3" s="1173"/>
      <c r="AD3" s="1173"/>
      <c r="AE3" s="1173"/>
      <c r="AF3" s="1173"/>
      <c r="AG3" s="1174"/>
      <c r="AH3" s="243"/>
    </row>
    <row r="4" spans="1:34" ht="13.5" customHeight="1" x14ac:dyDescent="0.25">
      <c r="A4" s="243"/>
      <c r="B4" s="189" t="s">
        <v>34</v>
      </c>
      <c r="C4" s="190"/>
      <c r="D4" s="1175">
        <f>+'Datos Generales'!D11</f>
        <v>2025</v>
      </c>
      <c r="E4" s="1176"/>
      <c r="F4" s="191"/>
      <c r="G4" s="1188" t="s">
        <v>1032</v>
      </c>
      <c r="H4" s="1189"/>
      <c r="I4" s="1189"/>
      <c r="J4" s="1189"/>
      <c r="K4" s="1189"/>
      <c r="L4" s="1189"/>
      <c r="M4" s="1189"/>
      <c r="N4" s="1189"/>
      <c r="O4" s="1189"/>
      <c r="P4" s="642" t="str">
        <f>+'Datos Generales'!D22</f>
        <v xml:space="preserve"> </v>
      </c>
      <c r="Q4" s="637"/>
      <c r="R4" s="16"/>
      <c r="S4" s="1177" t="s">
        <v>1070</v>
      </c>
      <c r="T4" s="1177"/>
      <c r="U4" s="1178"/>
      <c r="V4" s="1178"/>
      <c r="W4" s="1178"/>
      <c r="X4" s="1179"/>
      <c r="Y4" s="1179"/>
      <c r="Z4" s="1179"/>
      <c r="AA4" s="1179"/>
      <c r="AB4" s="1179"/>
      <c r="AC4" s="1179"/>
      <c r="AD4" s="1179"/>
      <c r="AE4" s="1179"/>
      <c r="AF4" s="635"/>
      <c r="AG4" s="636"/>
      <c r="AH4" s="243"/>
    </row>
    <row r="5" spans="1:34" x14ac:dyDescent="0.2">
      <c r="A5" s="243"/>
      <c r="B5" s="1181"/>
      <c r="C5" s="1182"/>
      <c r="D5" s="1182"/>
      <c r="E5" s="1182"/>
      <c r="F5" s="1182"/>
      <c r="G5" s="1182"/>
      <c r="H5" s="1182"/>
      <c r="I5" s="1182"/>
      <c r="J5" s="1182"/>
      <c r="K5" s="1182"/>
      <c r="L5" s="1182"/>
      <c r="M5" s="1182"/>
      <c r="N5" s="1182"/>
      <c r="O5" s="1182"/>
      <c r="P5" s="1182"/>
      <c r="Q5" s="637"/>
      <c r="R5" s="16"/>
      <c r="S5" s="1178"/>
      <c r="T5" s="1178"/>
      <c r="U5" s="1178"/>
      <c r="V5" s="1178"/>
      <c r="W5" s="1178"/>
      <c r="X5" s="1178"/>
      <c r="Y5" s="1178"/>
      <c r="Z5" s="1178"/>
      <c r="AA5" s="1178"/>
      <c r="AB5" s="1178"/>
      <c r="AC5" s="1178"/>
      <c r="AD5" s="1178"/>
      <c r="AE5" s="1178"/>
      <c r="AF5" s="16"/>
      <c r="AG5" s="638"/>
      <c r="AH5" s="243"/>
    </row>
    <row r="6" spans="1:34" x14ac:dyDescent="0.2">
      <c r="A6" s="243"/>
      <c r="B6" s="18"/>
      <c r="C6" s="16"/>
      <c r="D6" s="16"/>
      <c r="E6" s="16"/>
      <c r="F6" s="16"/>
      <c r="G6" s="16"/>
      <c r="H6" s="16"/>
      <c r="I6" s="16"/>
      <c r="J6" s="17"/>
      <c r="K6" s="17"/>
      <c r="L6" s="16"/>
      <c r="M6" s="16"/>
      <c r="N6" s="16"/>
      <c r="O6" s="16"/>
      <c r="P6" s="16"/>
      <c r="Q6" s="639"/>
      <c r="R6" s="640"/>
      <c r="S6" s="1180"/>
      <c r="T6" s="1180"/>
      <c r="U6" s="1180"/>
      <c r="V6" s="1180"/>
      <c r="W6" s="1180"/>
      <c r="X6" s="1180"/>
      <c r="Y6" s="1180"/>
      <c r="Z6" s="1180"/>
      <c r="AA6" s="1180"/>
      <c r="AB6" s="1180"/>
      <c r="AC6" s="1180"/>
      <c r="AD6" s="1180"/>
      <c r="AE6" s="1180"/>
      <c r="AF6" s="640"/>
      <c r="AG6" s="641"/>
      <c r="AH6" s="243"/>
    </row>
    <row r="7" spans="1:34" ht="13.5" x14ac:dyDescent="0.25">
      <c r="A7" s="244"/>
      <c r="B7" s="1194" t="s">
        <v>43</v>
      </c>
      <c r="C7" s="643" t="s">
        <v>35</v>
      </c>
      <c r="D7" s="193"/>
      <c r="E7" s="193"/>
      <c r="F7" s="193"/>
      <c r="G7" s="193"/>
      <c r="H7" s="193"/>
      <c r="I7" s="193"/>
      <c r="J7" s="193"/>
      <c r="K7" s="190"/>
      <c r="L7" s="394" t="s">
        <v>36</v>
      </c>
      <c r="M7" s="393" t="s">
        <v>38</v>
      </c>
      <c r="N7" s="201"/>
      <c r="O7" s="201"/>
      <c r="P7" s="201"/>
      <c r="Q7" s="634" t="s">
        <v>39</v>
      </c>
      <c r="R7" s="200"/>
      <c r="S7" s="200"/>
      <c r="T7" s="200"/>
      <c r="U7" s="200"/>
      <c r="V7" s="395"/>
      <c r="W7" s="200" t="s">
        <v>40</v>
      </c>
      <c r="X7" s="200"/>
      <c r="Y7" s="200"/>
      <c r="Z7" s="200"/>
      <c r="AA7" s="200"/>
      <c r="AB7" s="395"/>
      <c r="AC7" s="200" t="s">
        <v>41</v>
      </c>
      <c r="AD7" s="200"/>
      <c r="AE7" s="200"/>
      <c r="AF7" s="190"/>
      <c r="AG7" s="195"/>
      <c r="AH7" s="243"/>
    </row>
    <row r="8" spans="1:34" x14ac:dyDescent="0.2">
      <c r="A8" s="244"/>
      <c r="B8" s="1195"/>
      <c r="C8" s="1197" t="str">
        <f>+'Datos Generales'!D12</f>
        <v xml:space="preserve"> </v>
      </c>
      <c r="D8" s="1197"/>
      <c r="E8" s="1197"/>
      <c r="F8" s="1197"/>
      <c r="G8" s="1197"/>
      <c r="H8" s="1197"/>
      <c r="I8" s="1197"/>
      <c r="J8" s="1198"/>
      <c r="K8" s="194" t="s">
        <v>37</v>
      </c>
      <c r="L8" s="188">
        <f>+'Datos Generales'!J12</f>
        <v>0</v>
      </c>
      <c r="M8" s="1199" t="str">
        <f>+'Datos Generales'!D13</f>
        <v xml:space="preserve">  </v>
      </c>
      <c r="N8" s="1200"/>
      <c r="O8" s="1200"/>
      <c r="P8" s="1200"/>
      <c r="Q8" s="1201" t="str">
        <f>+'Datos Generales'!D14</f>
        <v xml:space="preserve"> </v>
      </c>
      <c r="R8" s="1202"/>
      <c r="S8" s="1202"/>
      <c r="T8" s="1202"/>
      <c r="U8" s="1202"/>
      <c r="V8" s="1203"/>
      <c r="W8" s="1202" t="str">
        <f>+'Datos Generales'!D15</f>
        <v xml:space="preserve"> </v>
      </c>
      <c r="X8" s="1202"/>
      <c r="Y8" s="1202"/>
      <c r="Z8" s="1202"/>
      <c r="AA8" s="1202"/>
      <c r="AB8" s="1203"/>
      <c r="AC8" s="1202" t="str">
        <f>+'Datos Generales'!D16</f>
        <v xml:space="preserve"> </v>
      </c>
      <c r="AD8" s="1202"/>
      <c r="AE8" s="1202"/>
      <c r="AF8" s="1202"/>
      <c r="AG8" s="1203"/>
      <c r="AH8" s="243"/>
    </row>
    <row r="9" spans="1:34" ht="13.5" x14ac:dyDescent="0.25">
      <c r="A9" s="244"/>
      <c r="B9" s="1195"/>
      <c r="C9" s="644" t="s">
        <v>42</v>
      </c>
      <c r="D9" s="192"/>
      <c r="E9" s="192"/>
      <c r="F9" s="192"/>
      <c r="G9" s="192"/>
      <c r="H9" s="192"/>
      <c r="I9" s="192"/>
      <c r="J9" s="192"/>
      <c r="K9" s="196"/>
      <c r="L9" s="192"/>
      <c r="M9" s="190"/>
      <c r="N9" s="190"/>
      <c r="O9" s="190"/>
      <c r="P9" s="190"/>
      <c r="Q9" s="192"/>
      <c r="R9" s="192"/>
      <c r="S9" s="192"/>
      <c r="T9" s="192"/>
      <c r="U9" s="192"/>
      <c r="V9" s="192"/>
      <c r="W9" s="201" t="s">
        <v>1028</v>
      </c>
      <c r="X9" s="192"/>
      <c r="Y9" s="192"/>
      <c r="Z9" s="192"/>
      <c r="AA9" s="192"/>
      <c r="AB9" s="201" t="s">
        <v>1029</v>
      </c>
      <c r="AC9" s="192"/>
      <c r="AD9" s="192"/>
      <c r="AE9" s="570"/>
      <c r="AF9" s="570"/>
      <c r="AG9" s="570"/>
      <c r="AH9" s="243"/>
    </row>
    <row r="10" spans="1:34" x14ac:dyDescent="0.2">
      <c r="A10" s="244"/>
      <c r="B10" s="1195"/>
      <c r="C10" s="1204">
        <f>+'Datos Generales'!D17</f>
        <v>0</v>
      </c>
      <c r="D10" s="1204"/>
      <c r="E10" s="1204"/>
      <c r="F10" s="1204"/>
      <c r="G10" s="1204"/>
      <c r="H10" s="1204"/>
      <c r="I10" s="1204"/>
      <c r="J10" s="1204"/>
      <c r="K10" s="1204"/>
      <c r="L10" s="1204"/>
      <c r="M10" s="1204"/>
      <c r="N10" s="1204"/>
      <c r="O10" s="1204"/>
      <c r="P10" s="1204"/>
      <c r="Q10" s="1204"/>
      <c r="R10" s="1204"/>
      <c r="S10" s="1204"/>
      <c r="T10" s="1204"/>
      <c r="U10" s="1204"/>
      <c r="V10" s="1205"/>
      <c r="W10" s="1206" t="str">
        <f>+'Datos Generales'!D18</f>
        <v xml:space="preserve"> </v>
      </c>
      <c r="X10" s="1207"/>
      <c r="Y10" s="1207"/>
      <c r="Z10" s="1208"/>
      <c r="AA10" s="571"/>
      <c r="AB10" s="1206">
        <f>+'Datos Generales'!D19</f>
        <v>0</v>
      </c>
      <c r="AC10" s="1207"/>
      <c r="AD10" s="1207"/>
      <c r="AE10" s="1209"/>
      <c r="AF10" s="1209"/>
      <c r="AG10" s="1210"/>
      <c r="AH10" s="243"/>
    </row>
    <row r="11" spans="1:34" x14ac:dyDescent="0.2">
      <c r="A11" s="244"/>
      <c r="B11" s="1196"/>
      <c r="C11" s="645" t="s">
        <v>23</v>
      </c>
      <c r="D11" s="488"/>
      <c r="E11" s="488"/>
      <c r="F11" s="488"/>
      <c r="G11" s="488"/>
      <c r="H11" s="488"/>
      <c r="I11" s="488"/>
      <c r="J11" s="1211" t="s">
        <v>1030</v>
      </c>
      <c r="K11" s="1211"/>
      <c r="L11" s="1183" t="str">
        <f>+'Datos Generales'!F21</f>
        <v xml:space="preserve"> </v>
      </c>
      <c r="M11" s="1184"/>
      <c r="N11" s="572"/>
      <c r="O11" s="572" t="s">
        <v>1031</v>
      </c>
      <c r="P11" s="572"/>
      <c r="Q11" s="572"/>
      <c r="R11" s="573"/>
      <c r="S11" s="488"/>
      <c r="T11" s="361"/>
      <c r="U11" s="1185" t="str">
        <f>+'Datos Generales'!L21</f>
        <v xml:space="preserve"> </v>
      </c>
      <c r="V11" s="1186"/>
      <c r="W11" s="1186"/>
      <c r="X11" s="1186"/>
      <c r="Y11" s="1186"/>
      <c r="Z11" s="1186"/>
      <c r="AA11" s="1186"/>
      <c r="AB11" s="1186"/>
      <c r="AC11" s="1186"/>
      <c r="AD11" s="1187"/>
      <c r="AE11" s="1185"/>
      <c r="AF11" s="1186"/>
      <c r="AG11" s="1187"/>
      <c r="AH11" s="243"/>
    </row>
    <row r="12" spans="1:34" ht="24.75" customHeight="1" x14ac:dyDescent="0.25">
      <c r="A12" s="1154"/>
      <c r="B12" s="1154"/>
      <c r="C12" s="1154"/>
      <c r="D12" s="1154"/>
      <c r="E12" s="1154"/>
      <c r="F12" s="1154"/>
      <c r="G12" s="1154"/>
      <c r="H12" s="1212"/>
      <c r="I12" s="1190" t="s">
        <v>1033</v>
      </c>
      <c r="J12" s="1191"/>
      <c r="K12" s="1191"/>
      <c r="L12" s="1191"/>
      <c r="M12" s="1191"/>
      <c r="N12" s="1191"/>
      <c r="O12" s="574" t="str">
        <f>+'Datos Generales'!D23</f>
        <v xml:space="preserve"> </v>
      </c>
      <c r="P12" s="1192" t="s">
        <v>1034</v>
      </c>
      <c r="Q12" s="1193"/>
      <c r="R12" s="1193"/>
      <c r="S12" s="1193"/>
      <c r="T12" s="1193"/>
      <c r="U12" s="1193"/>
      <c r="V12" s="575" t="str">
        <f>+'Datos Generales'!D24</f>
        <v xml:space="preserve"> </v>
      </c>
      <c r="W12" s="1213"/>
      <c r="X12" s="1214"/>
      <c r="Y12" s="1214"/>
      <c r="Z12" s="1214"/>
      <c r="AA12" s="1214"/>
      <c r="AB12" s="1214"/>
      <c r="AC12" s="1214"/>
      <c r="AD12" s="1214"/>
      <c r="AE12" s="1214"/>
      <c r="AF12" s="1214"/>
      <c r="AG12" s="1214"/>
      <c r="AH12" s="1214"/>
    </row>
    <row r="13" spans="1:34" x14ac:dyDescent="0.2">
      <c r="A13" s="243"/>
      <c r="B13" s="1248" t="s">
        <v>153</v>
      </c>
      <c r="C13" s="1249"/>
      <c r="D13" s="1250"/>
      <c r="E13" s="1248" t="s">
        <v>1035</v>
      </c>
      <c r="F13" s="1249"/>
      <c r="G13" s="1249"/>
      <c r="H13" s="1249"/>
      <c r="I13" s="1249"/>
      <c r="J13" s="1250"/>
      <c r="K13" s="1215">
        <f>+'Anexo del Contador'!J12</f>
        <v>0</v>
      </c>
      <c r="L13" s="1216"/>
      <c r="M13" s="1216"/>
      <c r="N13" s="1217"/>
      <c r="O13" s="1255" t="s">
        <v>1036</v>
      </c>
      <c r="P13" s="1256"/>
      <c r="Q13" s="1256"/>
      <c r="R13" s="1257"/>
      <c r="S13" s="1215">
        <f>+'Anexo del Contador'!J13</f>
        <v>0</v>
      </c>
      <c r="T13" s="1216"/>
      <c r="U13" s="1216"/>
      <c r="V13" s="1216"/>
      <c r="W13" s="1217"/>
      <c r="X13" s="1255" t="s">
        <v>1037</v>
      </c>
      <c r="Y13" s="1256"/>
      <c r="Z13" s="1256"/>
      <c r="AA13" s="1256"/>
      <c r="AB13" s="1256"/>
      <c r="AC13" s="1257"/>
      <c r="AD13" s="1215">
        <f>+'Anexo del Contador'!J14</f>
        <v>0</v>
      </c>
      <c r="AE13" s="1216"/>
      <c r="AF13" s="1216"/>
      <c r="AG13" s="1217"/>
      <c r="AH13" s="243"/>
    </row>
    <row r="14" spans="1:34" x14ac:dyDescent="0.2">
      <c r="A14" s="243"/>
      <c r="B14" s="1251"/>
      <c r="C14" s="1252"/>
      <c r="D14" s="1253"/>
      <c r="E14" s="1254"/>
      <c r="F14" s="1252"/>
      <c r="G14" s="1252"/>
      <c r="H14" s="1252"/>
      <c r="I14" s="1252"/>
      <c r="J14" s="1253"/>
      <c r="K14" s="1218"/>
      <c r="L14" s="1219"/>
      <c r="M14" s="1219"/>
      <c r="N14" s="1220"/>
      <c r="O14" s="1258"/>
      <c r="P14" s="1259"/>
      <c r="Q14" s="1259"/>
      <c r="R14" s="1260"/>
      <c r="S14" s="1218"/>
      <c r="T14" s="1219"/>
      <c r="U14" s="1219"/>
      <c r="V14" s="1219"/>
      <c r="W14" s="1220"/>
      <c r="X14" s="1258"/>
      <c r="Y14" s="1259"/>
      <c r="Z14" s="1259"/>
      <c r="AA14" s="1259"/>
      <c r="AB14" s="1259"/>
      <c r="AC14" s="1261"/>
      <c r="AD14" s="1218"/>
      <c r="AE14" s="1219"/>
      <c r="AF14" s="1219"/>
      <c r="AG14" s="1220"/>
      <c r="AH14" s="243"/>
    </row>
    <row r="15" spans="1:34" ht="13.5" x14ac:dyDescent="0.25">
      <c r="A15" s="243"/>
      <c r="B15" s="1221" t="s">
        <v>45</v>
      </c>
      <c r="C15" s="1224" t="str">
        <f>+'Anexo del Contador'!D16</f>
        <v>Efectivo y equivalentes al efectivo</v>
      </c>
      <c r="D15" s="1225"/>
      <c r="E15" s="1225"/>
      <c r="F15" s="1225"/>
      <c r="G15" s="1225"/>
      <c r="H15" s="1225"/>
      <c r="I15" s="1225"/>
      <c r="J15" s="1225"/>
      <c r="K15" s="1225"/>
      <c r="L15" s="1226"/>
      <c r="M15" s="594">
        <v>36</v>
      </c>
      <c r="N15" s="1227">
        <f>+'Anexo del Contador'!J16</f>
        <v>0</v>
      </c>
      <c r="O15" s="1228"/>
      <c r="P15" s="1228"/>
      <c r="Q15" s="1229"/>
      <c r="R15" s="1230" t="s">
        <v>50</v>
      </c>
      <c r="S15" s="1233" t="str">
        <f>+'Anexo del Contador'!D61</f>
        <v>Renta exenta</v>
      </c>
      <c r="T15" s="1234"/>
      <c r="U15" s="1234"/>
      <c r="V15" s="1234"/>
      <c r="W15" s="1234"/>
      <c r="X15" s="1234"/>
      <c r="Y15" s="1234"/>
      <c r="Z15" s="1234"/>
      <c r="AA15" s="1234"/>
      <c r="AB15" s="1235"/>
      <c r="AC15" s="601">
        <v>77</v>
      </c>
      <c r="AD15" s="1236">
        <f>+'Anexo del Contador'!J61</f>
        <v>0</v>
      </c>
      <c r="AE15" s="1237"/>
      <c r="AF15" s="1237"/>
      <c r="AG15" s="1238"/>
      <c r="AH15" s="243"/>
    </row>
    <row r="16" spans="1:34" ht="13.5" x14ac:dyDescent="0.25">
      <c r="A16" s="244"/>
      <c r="B16" s="1222"/>
      <c r="C16" s="1239" t="str">
        <f>+'Anexo del Contador'!D17</f>
        <v>Inversiones e instrumentos financieros derivados</v>
      </c>
      <c r="D16" s="1240"/>
      <c r="E16" s="1240"/>
      <c r="F16" s="1240"/>
      <c r="G16" s="1240"/>
      <c r="H16" s="1240"/>
      <c r="I16" s="1240"/>
      <c r="J16" s="1240"/>
      <c r="K16" s="1240"/>
      <c r="L16" s="1241"/>
      <c r="M16" s="592">
        <v>37</v>
      </c>
      <c r="N16" s="1242">
        <f>+'Anexo del Contador'!J17</f>
        <v>0</v>
      </c>
      <c r="O16" s="1243"/>
      <c r="P16" s="1243"/>
      <c r="Q16" s="1244"/>
      <c r="R16" s="1231"/>
      <c r="S16" s="1245" t="str">
        <f>+'Anexo del Contador'!D62</f>
        <v>Rentas gravables</v>
      </c>
      <c r="T16" s="1246"/>
      <c r="U16" s="1246"/>
      <c r="V16" s="1246"/>
      <c r="W16" s="1246"/>
      <c r="X16" s="1246"/>
      <c r="Y16" s="1246"/>
      <c r="Z16" s="1246"/>
      <c r="AA16" s="1246"/>
      <c r="AB16" s="1247"/>
      <c r="AC16" s="590">
        <v>78</v>
      </c>
      <c r="AD16" s="1262">
        <f>+'Anexo del Contador'!J62</f>
        <v>0</v>
      </c>
      <c r="AE16" s="1263"/>
      <c r="AF16" s="1263"/>
      <c r="AG16" s="1264"/>
      <c r="AH16" s="243"/>
    </row>
    <row r="17" spans="1:34" ht="13.5" x14ac:dyDescent="0.25">
      <c r="A17" s="243"/>
      <c r="B17" s="1222"/>
      <c r="C17" s="1239" t="str">
        <f>+'Anexo del Contador'!D18</f>
        <v>Cuentas, documentos y arrendamientos financieros por cobrar</v>
      </c>
      <c r="D17" s="1240"/>
      <c r="E17" s="1240"/>
      <c r="F17" s="1240"/>
      <c r="G17" s="1240"/>
      <c r="H17" s="1240"/>
      <c r="I17" s="1240"/>
      <c r="J17" s="1240"/>
      <c r="K17" s="1240"/>
      <c r="L17" s="1241"/>
      <c r="M17" s="592">
        <v>38</v>
      </c>
      <c r="N17" s="1242">
        <f>+'Anexo del Contador'!J18</f>
        <v>0</v>
      </c>
      <c r="O17" s="1243"/>
      <c r="P17" s="1243"/>
      <c r="Q17" s="1244"/>
      <c r="R17" s="1232"/>
      <c r="S17" s="1245" t="str">
        <f>+'Anexo del Contador'!D63</f>
        <v>Renta liquida gravable</v>
      </c>
      <c r="T17" s="1246"/>
      <c r="U17" s="1246"/>
      <c r="V17" s="1246"/>
      <c r="W17" s="1246"/>
      <c r="X17" s="1246"/>
      <c r="Y17" s="1246"/>
      <c r="Z17" s="1246"/>
      <c r="AA17" s="1246"/>
      <c r="AB17" s="1247"/>
      <c r="AC17" s="602">
        <v>79</v>
      </c>
      <c r="AD17" s="1265">
        <f>+'Anexo del Contador'!J63</f>
        <v>0</v>
      </c>
      <c r="AE17" s="1266"/>
      <c r="AF17" s="1266"/>
      <c r="AG17" s="1267"/>
      <c r="AH17" s="243"/>
    </row>
    <row r="18" spans="1:34" ht="13.5" x14ac:dyDescent="0.2">
      <c r="A18" s="244"/>
      <c r="B18" s="1222"/>
      <c r="C18" s="1239" t="str">
        <f>+'Anexo del Contador'!D19</f>
        <v>Inventarios</v>
      </c>
      <c r="D18" s="1240"/>
      <c r="E18" s="1240"/>
      <c r="F18" s="1240"/>
      <c r="G18" s="1240"/>
      <c r="H18" s="1240"/>
      <c r="I18" s="1240"/>
      <c r="J18" s="1240"/>
      <c r="K18" s="1240"/>
      <c r="L18" s="1241"/>
      <c r="M18" s="592">
        <v>39</v>
      </c>
      <c r="N18" s="1242">
        <f>+'Anexo del Contador'!J19</f>
        <v>0</v>
      </c>
      <c r="O18" s="1243"/>
      <c r="P18" s="1243"/>
      <c r="Q18" s="1244"/>
      <c r="R18" s="1268" t="s">
        <v>51</v>
      </c>
      <c r="S18" s="1224" t="str">
        <f>+'Anexo del Contador'!D65</f>
        <v>Ingresos por ganancias ocasionales</v>
      </c>
      <c r="T18" s="1225"/>
      <c r="U18" s="1225"/>
      <c r="V18" s="1225"/>
      <c r="W18" s="1225"/>
      <c r="X18" s="1225"/>
      <c r="Y18" s="1225"/>
      <c r="Z18" s="1225"/>
      <c r="AA18" s="1225"/>
      <c r="AB18" s="1226"/>
      <c r="AC18" s="596">
        <v>80</v>
      </c>
      <c r="AD18" s="1271">
        <f>+'Anexo del Contador'!J65</f>
        <v>0</v>
      </c>
      <c r="AE18" s="1272"/>
      <c r="AF18" s="1272"/>
      <c r="AG18" s="1273"/>
      <c r="AH18" s="243"/>
    </row>
    <row r="19" spans="1:34" ht="13.5" x14ac:dyDescent="0.25">
      <c r="A19" s="244"/>
      <c r="B19" s="1222"/>
      <c r="C19" s="1239" t="str">
        <f>+'Anexo del Contador'!D20</f>
        <v>Activos intangibles</v>
      </c>
      <c r="D19" s="1240"/>
      <c r="E19" s="1240"/>
      <c r="F19" s="1240"/>
      <c r="G19" s="1240"/>
      <c r="H19" s="1240"/>
      <c r="I19" s="1240"/>
      <c r="J19" s="1240"/>
      <c r="K19" s="1240"/>
      <c r="L19" s="1241"/>
      <c r="M19" s="592">
        <v>40</v>
      </c>
      <c r="N19" s="1242">
        <f>+'Anexo del Contador'!J20</f>
        <v>0</v>
      </c>
      <c r="O19" s="1243"/>
      <c r="P19" s="1243"/>
      <c r="Q19" s="1244"/>
      <c r="R19" s="1269"/>
      <c r="S19" s="1245" t="str">
        <f>+'Anexo del Contador'!D68</f>
        <v>Costo por ganancias ocasionales</v>
      </c>
      <c r="T19" s="1246"/>
      <c r="U19" s="1246"/>
      <c r="V19" s="1246"/>
      <c r="W19" s="1246"/>
      <c r="X19" s="1246"/>
      <c r="Y19" s="1246"/>
      <c r="Z19" s="1246"/>
      <c r="AA19" s="1246"/>
      <c r="AB19" s="1247"/>
      <c r="AC19" s="597">
        <v>81</v>
      </c>
      <c r="AD19" s="1262">
        <f>+'Anexo del Contador'!J68</f>
        <v>0</v>
      </c>
      <c r="AE19" s="1263"/>
      <c r="AF19" s="1263"/>
      <c r="AG19" s="1264"/>
      <c r="AH19" s="243"/>
    </row>
    <row r="20" spans="1:34" ht="13.5" x14ac:dyDescent="0.25">
      <c r="A20" s="244"/>
      <c r="B20" s="1222"/>
      <c r="C20" s="1239" t="str">
        <f>+'Anexo del Contador'!D21</f>
        <v>Activos biológicos</v>
      </c>
      <c r="D20" s="1240"/>
      <c r="E20" s="1240"/>
      <c r="F20" s="1240"/>
      <c r="G20" s="1240"/>
      <c r="H20" s="1240"/>
      <c r="I20" s="1240"/>
      <c r="J20" s="1240"/>
      <c r="K20" s="1240"/>
      <c r="L20" s="1241"/>
      <c r="M20" s="592">
        <v>41</v>
      </c>
      <c r="N20" s="1242">
        <f>+'Anexo del Contador'!J21</f>
        <v>0</v>
      </c>
      <c r="O20" s="1243"/>
      <c r="P20" s="1243"/>
      <c r="Q20" s="1244"/>
      <c r="R20" s="1269"/>
      <c r="S20" s="1245" t="str">
        <f>+'Anexo del Contador'!D69</f>
        <v>Ganancias ocasionales no gravadas y exentas</v>
      </c>
      <c r="T20" s="1246"/>
      <c r="U20" s="1246"/>
      <c r="V20" s="1246"/>
      <c r="W20" s="1246"/>
      <c r="X20" s="1246"/>
      <c r="Y20" s="1246"/>
      <c r="Z20" s="1246"/>
      <c r="AA20" s="1246"/>
      <c r="AB20" s="1247"/>
      <c r="AC20" s="597">
        <v>82</v>
      </c>
      <c r="AD20" s="1262">
        <f>+'Anexo del Contador'!J69</f>
        <v>0</v>
      </c>
      <c r="AE20" s="1263"/>
      <c r="AF20" s="1263"/>
      <c r="AG20" s="1264"/>
      <c r="AH20" s="243"/>
    </row>
    <row r="21" spans="1:34" ht="13.5" x14ac:dyDescent="0.25">
      <c r="A21" s="243"/>
      <c r="B21" s="1222"/>
      <c r="C21" s="1239" t="str">
        <f>+'Anexo del Contador'!D22</f>
        <v>Propiedades, planta y equipo, propiedades de inversión y ANCMV</v>
      </c>
      <c r="D21" s="1240"/>
      <c r="E21" s="1240"/>
      <c r="F21" s="1240"/>
      <c r="G21" s="1240"/>
      <c r="H21" s="1240"/>
      <c r="I21" s="1240"/>
      <c r="J21" s="1240"/>
      <c r="K21" s="1240"/>
      <c r="L21" s="1241"/>
      <c r="M21" s="592">
        <v>42</v>
      </c>
      <c r="N21" s="1242">
        <f>+'Anexo del Contador'!J22</f>
        <v>0</v>
      </c>
      <c r="O21" s="1243"/>
      <c r="P21" s="1243"/>
      <c r="Q21" s="1244"/>
      <c r="R21" s="1270"/>
      <c r="S21" s="1274" t="str">
        <f>+'Anexo del Contador'!D70</f>
        <v>Ganancias ocasionales gravables</v>
      </c>
      <c r="T21" s="1275"/>
      <c r="U21" s="1275"/>
      <c r="V21" s="1275"/>
      <c r="W21" s="1275"/>
      <c r="X21" s="1275"/>
      <c r="Y21" s="1275"/>
      <c r="Z21" s="1275"/>
      <c r="AA21" s="1275"/>
      <c r="AB21" s="1276"/>
      <c r="AC21" s="591">
        <v>83</v>
      </c>
      <c r="AD21" s="1277">
        <f>+'Anexo del Contador'!J70</f>
        <v>0</v>
      </c>
      <c r="AE21" s="1278"/>
      <c r="AF21" s="1278"/>
      <c r="AG21" s="1279"/>
      <c r="AH21" s="243"/>
    </row>
    <row r="22" spans="1:34" ht="13.5" x14ac:dyDescent="0.25">
      <c r="A22" s="243"/>
      <c r="B22" s="1222"/>
      <c r="C22" s="1239" t="str">
        <f>+'Anexo del Contador'!D23</f>
        <v>Otros Activos</v>
      </c>
      <c r="D22" s="1240"/>
      <c r="E22" s="1240"/>
      <c r="F22" s="1240"/>
      <c r="G22" s="1240"/>
      <c r="H22" s="1240"/>
      <c r="I22" s="1240"/>
      <c r="J22" s="1240"/>
      <c r="K22" s="1240"/>
      <c r="L22" s="1241"/>
      <c r="M22" s="592">
        <v>43</v>
      </c>
      <c r="N22" s="1242">
        <f>+'Anexo del Contador'!J23</f>
        <v>0</v>
      </c>
      <c r="O22" s="1243"/>
      <c r="P22" s="1243"/>
      <c r="Q22" s="1244"/>
      <c r="R22" s="1268" t="s">
        <v>1067</v>
      </c>
      <c r="S22" s="1313" t="s">
        <v>1065</v>
      </c>
      <c r="T22" s="1233" t="str">
        <f>+'Anexo del Contador'!D73</f>
        <v>Impuesto sobre la renta liquida gravable</v>
      </c>
      <c r="U22" s="1234"/>
      <c r="V22" s="1234"/>
      <c r="W22" s="1234"/>
      <c r="X22" s="1234"/>
      <c r="Y22" s="1234"/>
      <c r="Z22" s="1234"/>
      <c r="AA22" s="1234"/>
      <c r="AB22" s="1235"/>
      <c r="AC22" s="598">
        <v>84</v>
      </c>
      <c r="AD22" s="1315">
        <f>+'Anexo del Contador'!J73</f>
        <v>0</v>
      </c>
      <c r="AE22" s="1316"/>
      <c r="AF22" s="1316"/>
      <c r="AG22" s="1317"/>
      <c r="AH22" s="243"/>
    </row>
    <row r="23" spans="1:34" ht="13.5" x14ac:dyDescent="0.25">
      <c r="A23" s="243"/>
      <c r="B23" s="1222"/>
      <c r="C23" s="1292" t="str">
        <f>+'Anexo del Contador'!D24</f>
        <v>Total patrimonio bruto</v>
      </c>
      <c r="D23" s="1293"/>
      <c r="E23" s="1293"/>
      <c r="F23" s="1293"/>
      <c r="G23" s="1293"/>
      <c r="H23" s="1293"/>
      <c r="I23" s="1293"/>
      <c r="J23" s="1293"/>
      <c r="K23" s="1293"/>
      <c r="L23" s="1294"/>
      <c r="M23" s="593">
        <v>44</v>
      </c>
      <c r="N23" s="1295">
        <f>+'Anexo del Contador'!J24</f>
        <v>0</v>
      </c>
      <c r="O23" s="1296"/>
      <c r="P23" s="1296"/>
      <c r="Q23" s="1297"/>
      <c r="R23" s="1269"/>
      <c r="S23" s="1314"/>
      <c r="T23" s="1245" t="str">
        <f>+'Anexo del Contador'!D74</f>
        <v>Puntos adicionales a la tarifa del impuesto de renta</v>
      </c>
      <c r="U23" s="1246"/>
      <c r="V23" s="1246"/>
      <c r="W23" s="1246"/>
      <c r="X23" s="1246"/>
      <c r="Y23" s="1246"/>
      <c r="Z23" s="1246"/>
      <c r="AA23" s="1246"/>
      <c r="AB23" s="1247"/>
      <c r="AC23" s="597">
        <v>85</v>
      </c>
      <c r="AD23" s="1289">
        <f>+'Anexo del Contador'!J74</f>
        <v>0</v>
      </c>
      <c r="AE23" s="1290"/>
      <c r="AF23" s="1290"/>
      <c r="AG23" s="1291"/>
      <c r="AH23" s="243"/>
    </row>
    <row r="24" spans="1:34" ht="27" customHeight="1" x14ac:dyDescent="0.2">
      <c r="A24" s="243"/>
      <c r="B24" s="1222"/>
      <c r="C24" s="1239" t="str">
        <f>+'Anexo del Contador'!D25</f>
        <v>Pasivos</v>
      </c>
      <c r="D24" s="1240"/>
      <c r="E24" s="1240"/>
      <c r="F24" s="1240"/>
      <c r="G24" s="1240"/>
      <c r="H24" s="1240"/>
      <c r="I24" s="1240"/>
      <c r="J24" s="1240"/>
      <c r="K24" s="1240"/>
      <c r="L24" s="1241"/>
      <c r="M24" s="592">
        <v>45</v>
      </c>
      <c r="N24" s="1242">
        <f>+'Anexo del Contador'!J25</f>
        <v>0</v>
      </c>
      <c r="O24" s="1243"/>
      <c r="P24" s="1243"/>
      <c r="Q24" s="1244"/>
      <c r="R24" s="1269"/>
      <c r="S24" s="1314"/>
      <c r="T24" s="1286" t="str">
        <f>+'Anexo del Contador'!D75</f>
        <v>De dividendos y/o participaciones gravadas a la tarifa del 10% año 2022 y al 20% año 2023 y sgtes.</v>
      </c>
      <c r="U24" s="1287"/>
      <c r="V24" s="1287"/>
      <c r="W24" s="1287"/>
      <c r="X24" s="1287"/>
      <c r="Y24" s="1287"/>
      <c r="Z24" s="1287"/>
      <c r="AA24" s="1287"/>
      <c r="AB24" s="1288"/>
      <c r="AC24" s="597">
        <v>86</v>
      </c>
      <c r="AD24" s="1289">
        <f>+'Anexo del Contador'!J75</f>
        <v>0</v>
      </c>
      <c r="AE24" s="1290"/>
      <c r="AF24" s="1290"/>
      <c r="AG24" s="1291"/>
      <c r="AH24" s="243"/>
    </row>
    <row r="25" spans="1:34" ht="27" customHeight="1" x14ac:dyDescent="0.25">
      <c r="A25" s="243"/>
      <c r="B25" s="1223"/>
      <c r="C25" s="1304" t="str">
        <f>+'Anexo del Contador'!D26</f>
        <v>Total patrimonio líquido</v>
      </c>
      <c r="D25" s="1305"/>
      <c r="E25" s="1305"/>
      <c r="F25" s="1305"/>
      <c r="G25" s="1305"/>
      <c r="H25" s="1305"/>
      <c r="I25" s="1305"/>
      <c r="J25" s="1305"/>
      <c r="K25" s="1305"/>
      <c r="L25" s="1306"/>
      <c r="M25" s="646">
        <v>46</v>
      </c>
      <c r="N25" s="1295">
        <f>+'Anexo del Contador'!J26</f>
        <v>0</v>
      </c>
      <c r="O25" s="1296"/>
      <c r="P25" s="1296"/>
      <c r="Q25" s="1297"/>
      <c r="R25" s="1269"/>
      <c r="S25" s="1314"/>
      <c r="T25" s="1298" t="str">
        <f>+'Anexo del Contador'!D76</f>
        <v>De dividendos y/o participaciones gravadas a la tarifa del art 240 del E.T. (R.55)</v>
      </c>
      <c r="U25" s="1299"/>
      <c r="V25" s="1299"/>
      <c r="W25" s="1299"/>
      <c r="X25" s="1299"/>
      <c r="Y25" s="1299"/>
      <c r="Z25" s="1299"/>
      <c r="AA25" s="1299"/>
      <c r="AB25" s="1300"/>
      <c r="AC25" s="597">
        <v>87</v>
      </c>
      <c r="AD25" s="1289">
        <f>+'Anexo del Contador'!J76</f>
        <v>0</v>
      </c>
      <c r="AE25" s="1290"/>
      <c r="AF25" s="1290"/>
      <c r="AG25" s="1291"/>
      <c r="AH25" s="243"/>
    </row>
    <row r="26" spans="1:34" ht="27" customHeight="1" x14ac:dyDescent="0.2">
      <c r="A26" s="243"/>
      <c r="B26" s="1280" t="s">
        <v>47</v>
      </c>
      <c r="C26" s="1283" t="str">
        <f>+'Anexo del Contador'!D28</f>
        <v>Ingresos brutos de actividades ordinarias</v>
      </c>
      <c r="D26" s="1284"/>
      <c r="E26" s="1284"/>
      <c r="F26" s="1284"/>
      <c r="G26" s="1284"/>
      <c r="H26" s="1284"/>
      <c r="I26" s="1284"/>
      <c r="J26" s="1284"/>
      <c r="K26" s="1284"/>
      <c r="L26" s="1285"/>
      <c r="M26" s="592">
        <v>47</v>
      </c>
      <c r="N26" s="1227">
        <f>+'Anexo del Contador'!J28</f>
        <v>0</v>
      </c>
      <c r="O26" s="1228"/>
      <c r="P26" s="1228"/>
      <c r="Q26" s="1229"/>
      <c r="R26" s="1269"/>
      <c r="S26" s="1314"/>
      <c r="T26" s="1286" t="str">
        <f>+'Anexo del Contador'!D77</f>
        <v>De dividendos y/o participaciones gravadas a la tarifa del 27%</v>
      </c>
      <c r="U26" s="1287"/>
      <c r="V26" s="1287"/>
      <c r="W26" s="1287"/>
      <c r="X26" s="1287"/>
      <c r="Y26" s="1287"/>
      <c r="Z26" s="1287"/>
      <c r="AA26" s="1287"/>
      <c r="AB26" s="1288"/>
      <c r="AC26" s="597">
        <v>88</v>
      </c>
      <c r="AD26" s="1289">
        <f>+'Anexo del Contador'!J77</f>
        <v>0</v>
      </c>
      <c r="AE26" s="1290"/>
      <c r="AF26" s="1290"/>
      <c r="AG26" s="1291"/>
      <c r="AH26" s="243"/>
    </row>
    <row r="27" spans="1:34" ht="27" customHeight="1" x14ac:dyDescent="0.25">
      <c r="A27" s="243"/>
      <c r="B27" s="1281"/>
      <c r="C27" s="1283" t="str">
        <f>+'Anexo del Contador'!D29</f>
        <v>Ingresos Financieros</v>
      </c>
      <c r="D27" s="1284"/>
      <c r="E27" s="1284"/>
      <c r="F27" s="1284"/>
      <c r="G27" s="1284"/>
      <c r="H27" s="1284"/>
      <c r="I27" s="1284"/>
      <c r="J27" s="1284"/>
      <c r="K27" s="1284"/>
      <c r="L27" s="1285"/>
      <c r="M27" s="592">
        <v>48</v>
      </c>
      <c r="N27" s="1242">
        <f>+'Anexo del Contador'!J29</f>
        <v>0</v>
      </c>
      <c r="O27" s="1243"/>
      <c r="P27" s="1243"/>
      <c r="Q27" s="1244"/>
      <c r="R27" s="1269"/>
      <c r="S27" s="1314"/>
      <c r="T27" s="1298" t="str">
        <f>+'Anexo del Contador'!D78</f>
        <v>De dividendos y/o participaciones gravadas a la tarifa del art 240 del E.T. (R.53)</v>
      </c>
      <c r="U27" s="1299"/>
      <c r="V27" s="1299"/>
      <c r="W27" s="1299"/>
      <c r="X27" s="1299"/>
      <c r="Y27" s="1299"/>
      <c r="Z27" s="1299"/>
      <c r="AA27" s="1299"/>
      <c r="AB27" s="1300"/>
      <c r="AC27" s="597">
        <v>89</v>
      </c>
      <c r="AD27" s="1289">
        <f>+'Anexo del Contador'!J78</f>
        <v>0</v>
      </c>
      <c r="AE27" s="1290"/>
      <c r="AF27" s="1290"/>
      <c r="AG27" s="1291"/>
      <c r="AH27" s="243"/>
    </row>
    <row r="28" spans="1:34" ht="27" customHeight="1" x14ac:dyDescent="0.25">
      <c r="A28" s="243"/>
      <c r="B28" s="1281"/>
      <c r="C28" s="1301" t="str">
        <f>+'Anexo del Contador'!D30</f>
        <v>Dividendos y/o participaciones no constitutivos de renta ni ganancia ocasional (incluye capitalizaciones no gravadas)</v>
      </c>
      <c r="D28" s="1302"/>
      <c r="E28" s="1302"/>
      <c r="F28" s="1302"/>
      <c r="G28" s="1302"/>
      <c r="H28" s="1302"/>
      <c r="I28" s="1302"/>
      <c r="J28" s="1302"/>
      <c r="K28" s="1302"/>
      <c r="L28" s="1303"/>
      <c r="M28" s="592">
        <v>49</v>
      </c>
      <c r="N28" s="1242">
        <f>+'Anexo del Contador'!J30</f>
        <v>0</v>
      </c>
      <c r="O28" s="1243"/>
      <c r="P28" s="1243"/>
      <c r="Q28" s="1244"/>
      <c r="R28" s="1269"/>
      <c r="S28" s="1314"/>
      <c r="T28" s="1298" t="str">
        <f>+'Anexo del Contador'!D79</f>
        <v>De dividendos y/o participaciones gravadas a la tarifa del 33%</v>
      </c>
      <c r="U28" s="1299"/>
      <c r="V28" s="1299"/>
      <c r="W28" s="1299"/>
      <c r="X28" s="1299"/>
      <c r="Y28" s="1299"/>
      <c r="Z28" s="1299"/>
      <c r="AA28" s="1299"/>
      <c r="AB28" s="1300"/>
      <c r="AC28" s="597">
        <v>90</v>
      </c>
      <c r="AD28" s="1289">
        <f>+'Anexo del Contador'!J79</f>
        <v>0</v>
      </c>
      <c r="AE28" s="1290"/>
      <c r="AF28" s="1290"/>
      <c r="AG28" s="1291"/>
      <c r="AH28" s="243"/>
    </row>
    <row r="29" spans="1:34" ht="27" customHeight="1" x14ac:dyDescent="0.2">
      <c r="A29" s="243"/>
      <c r="B29" s="1281"/>
      <c r="C29" s="1301" t="str">
        <f>+'Anexo del Contador'!D31</f>
        <v>Dividendos y/o participaciones distribuidos  por entidades no residente en Colombia a una CHC y prima en colocación de acciones</v>
      </c>
      <c r="D29" s="1302"/>
      <c r="E29" s="1302"/>
      <c r="F29" s="1302"/>
      <c r="G29" s="1302"/>
      <c r="H29" s="1302"/>
      <c r="I29" s="1302"/>
      <c r="J29" s="1302"/>
      <c r="K29" s="1302"/>
      <c r="L29" s="1303"/>
      <c r="M29" s="592">
        <v>50</v>
      </c>
      <c r="N29" s="1242">
        <f>+'Anexo del Contador'!J31</f>
        <v>0</v>
      </c>
      <c r="O29" s="1243"/>
      <c r="P29" s="1243"/>
      <c r="Q29" s="1244"/>
      <c r="R29" s="1269"/>
      <c r="S29" s="1318" t="str">
        <f>+'Anexo del Contador'!D80</f>
        <v>Total Impuesto sobre las rentas liquidas gravables</v>
      </c>
      <c r="T29" s="1319"/>
      <c r="U29" s="1319"/>
      <c r="V29" s="1319"/>
      <c r="W29" s="1319"/>
      <c r="X29" s="1319"/>
      <c r="Y29" s="1319"/>
      <c r="Z29" s="1319"/>
      <c r="AA29" s="1319"/>
      <c r="AB29" s="1320"/>
      <c r="AC29" s="600">
        <v>91</v>
      </c>
      <c r="AD29" s="1315">
        <f>+'Anexo del Contador'!J80</f>
        <v>0</v>
      </c>
      <c r="AE29" s="1316"/>
      <c r="AF29" s="1316"/>
      <c r="AG29" s="1317"/>
      <c r="AH29" s="243"/>
    </row>
    <row r="30" spans="1:34" ht="27" customHeight="1" x14ac:dyDescent="0.2">
      <c r="A30" s="243"/>
      <c r="B30" s="1281"/>
      <c r="C30" s="1301" t="str">
        <f>+'Anexo del Contador'!D32</f>
        <v>Dividendos y/o participaciones gravadas a la tarifa general provenientes de sociedades y entidades extranjeras o de sociedades nacionales</v>
      </c>
      <c r="D30" s="1302"/>
      <c r="E30" s="1302"/>
      <c r="F30" s="1302"/>
      <c r="G30" s="1302"/>
      <c r="H30" s="1302"/>
      <c r="I30" s="1302"/>
      <c r="J30" s="1302"/>
      <c r="K30" s="1302"/>
      <c r="L30" s="1303"/>
      <c r="M30" s="592">
        <v>51</v>
      </c>
      <c r="N30" s="1242">
        <f>+'Anexo del Contador'!J32</f>
        <v>0</v>
      </c>
      <c r="O30" s="1243"/>
      <c r="P30" s="1243"/>
      <c r="Q30" s="1244"/>
      <c r="R30" s="1269"/>
      <c r="S30" s="1286" t="str">
        <f>+'Anexo del Contador'!D81</f>
        <v>Valor a Adicionar (VAA)</v>
      </c>
      <c r="T30" s="1287"/>
      <c r="U30" s="1287"/>
      <c r="V30" s="1287"/>
      <c r="W30" s="1287"/>
      <c r="X30" s="1287"/>
      <c r="Y30" s="1287"/>
      <c r="Z30" s="1287"/>
      <c r="AA30" s="1287"/>
      <c r="AB30" s="1288"/>
      <c r="AC30" s="597">
        <v>92</v>
      </c>
      <c r="AD30" s="1310">
        <f>+'Anexo del Contador'!J81</f>
        <v>0</v>
      </c>
      <c r="AE30" s="1311"/>
      <c r="AF30" s="1311"/>
      <c r="AG30" s="1312"/>
      <c r="AH30" s="243"/>
    </row>
    <row r="31" spans="1:34" ht="27" customHeight="1" x14ac:dyDescent="0.2">
      <c r="A31" s="243"/>
      <c r="B31" s="1281"/>
      <c r="C31" s="1301" t="str">
        <f>+'Anexo del Contador'!D33</f>
        <v>Dividendos y/o participaciones gravadas recibidas por personas naturales sin residencia fiscal (año 2016 y anteriores)</v>
      </c>
      <c r="D31" s="1302"/>
      <c r="E31" s="1302"/>
      <c r="F31" s="1302"/>
      <c r="G31" s="1302"/>
      <c r="H31" s="1302"/>
      <c r="I31" s="1302"/>
      <c r="J31" s="1302"/>
      <c r="K31" s="1302"/>
      <c r="L31" s="1303"/>
      <c r="M31" s="592">
        <v>52</v>
      </c>
      <c r="N31" s="1242">
        <f>+'Anexo del Contador'!J33</f>
        <v>0</v>
      </c>
      <c r="O31" s="1243"/>
      <c r="P31" s="1243"/>
      <c r="Q31" s="1244"/>
      <c r="R31" s="1269"/>
      <c r="S31" s="1307" t="str">
        <f>+'Anexo del Contador'!D82</f>
        <v>Descuentos Tributarios</v>
      </c>
      <c r="T31" s="1308"/>
      <c r="U31" s="1308"/>
      <c r="V31" s="1308"/>
      <c r="W31" s="1308"/>
      <c r="X31" s="1308"/>
      <c r="Y31" s="1308"/>
      <c r="Z31" s="1308"/>
      <c r="AA31" s="1308"/>
      <c r="AB31" s="1309"/>
      <c r="AC31" s="597">
        <v>93</v>
      </c>
      <c r="AD31" s="1310">
        <f>+'Anexo del Contador'!J82</f>
        <v>0</v>
      </c>
      <c r="AE31" s="1311"/>
      <c r="AF31" s="1311"/>
      <c r="AG31" s="1312"/>
      <c r="AH31" s="243"/>
    </row>
    <row r="32" spans="1:34" ht="27" customHeight="1" x14ac:dyDescent="0.2">
      <c r="A32" s="243"/>
      <c r="B32" s="1281"/>
      <c r="C32" s="1301" t="str">
        <f>+'Anexo del Contador'!D34</f>
        <v>Dividendos y/o participaciones gravadas recibidas por personas naturales sin residencia fiscal (año 2017 y siguientes)</v>
      </c>
      <c r="D32" s="1302"/>
      <c r="E32" s="1302"/>
      <c r="F32" s="1302"/>
      <c r="G32" s="1302"/>
      <c r="H32" s="1302"/>
      <c r="I32" s="1302"/>
      <c r="J32" s="1302"/>
      <c r="K32" s="1302"/>
      <c r="L32" s="1303"/>
      <c r="M32" s="592">
        <v>53</v>
      </c>
      <c r="N32" s="1242">
        <f>+'Anexo del Contador'!J34</f>
        <v>0</v>
      </c>
      <c r="O32" s="1243"/>
      <c r="P32" s="1243"/>
      <c r="Q32" s="1244"/>
      <c r="R32" s="1269"/>
      <c r="S32" s="1321" t="str">
        <f>+'Anexo del Contador'!D86</f>
        <v>Impuesto Neto de Renta (sin impuesto adicionado)</v>
      </c>
      <c r="T32" s="1322"/>
      <c r="U32" s="1322"/>
      <c r="V32" s="1322"/>
      <c r="W32" s="1322"/>
      <c r="X32" s="1322"/>
      <c r="Y32" s="1322"/>
      <c r="Z32" s="1322"/>
      <c r="AA32" s="1322"/>
      <c r="AB32" s="1323"/>
      <c r="AC32" s="600">
        <v>94</v>
      </c>
      <c r="AD32" s="1310">
        <f>+'Anexo del Contador'!J86</f>
        <v>0</v>
      </c>
      <c r="AE32" s="1311"/>
      <c r="AF32" s="1311"/>
      <c r="AG32" s="1312"/>
      <c r="AH32" s="243"/>
    </row>
    <row r="33" spans="1:34" ht="27" customHeight="1" x14ac:dyDescent="0.2">
      <c r="A33" s="243"/>
      <c r="B33" s="1281"/>
      <c r="C33" s="1286" t="str">
        <f>+'Anexo del Contador'!D35</f>
        <v>Dividendos y/o participaciones gravadas al 20% ART 245 y 246 E.T.</v>
      </c>
      <c r="D33" s="1287"/>
      <c r="E33" s="1287"/>
      <c r="F33" s="1287"/>
      <c r="G33" s="1287"/>
      <c r="H33" s="1287"/>
      <c r="I33" s="1287"/>
      <c r="J33" s="1287"/>
      <c r="K33" s="1287"/>
      <c r="L33" s="1288"/>
      <c r="M33" s="592">
        <v>54</v>
      </c>
      <c r="N33" s="1242">
        <f>+'Anexo del Contador'!J35</f>
        <v>0</v>
      </c>
      <c r="O33" s="1243"/>
      <c r="P33" s="1243"/>
      <c r="Q33" s="1244"/>
      <c r="R33" s="1269"/>
      <c r="S33" s="1286" t="str">
        <f>+'Anexo del Contador'!D87</f>
        <v>Impuesto a adicionar (IA)</v>
      </c>
      <c r="T33" s="1287"/>
      <c r="U33" s="1287"/>
      <c r="V33" s="1287"/>
      <c r="W33" s="1287"/>
      <c r="X33" s="1287"/>
      <c r="Y33" s="1287"/>
      <c r="Z33" s="1287"/>
      <c r="AA33" s="1287"/>
      <c r="AB33" s="1288"/>
      <c r="AC33" s="597">
        <v>95</v>
      </c>
      <c r="AD33" s="1310">
        <f>+'Anexo del Contador'!J87</f>
        <v>0</v>
      </c>
      <c r="AE33" s="1311"/>
      <c r="AF33" s="1311"/>
      <c r="AG33" s="1312"/>
      <c r="AH33" s="243"/>
    </row>
    <row r="34" spans="1:34" ht="27" customHeight="1" x14ac:dyDescent="0.2">
      <c r="A34" s="243"/>
      <c r="B34" s="1281"/>
      <c r="C34" s="1301" t="str">
        <f>+'Anexo del Contador'!D36</f>
        <v>Dividendos y/o participaciones gravados a la tarifa general (EP y sociedades extranjeras - utilidades generadas a partir del año 2017)</v>
      </c>
      <c r="D34" s="1302"/>
      <c r="E34" s="1302"/>
      <c r="F34" s="1302"/>
      <c r="G34" s="1302"/>
      <c r="H34" s="1302"/>
      <c r="I34" s="1302"/>
      <c r="J34" s="1302"/>
      <c r="K34" s="1302"/>
      <c r="L34" s="1303"/>
      <c r="M34" s="592">
        <v>55</v>
      </c>
      <c r="N34" s="1242">
        <f>+'Anexo del Contador'!J36</f>
        <v>0</v>
      </c>
      <c r="O34" s="1243"/>
      <c r="P34" s="1243"/>
      <c r="Q34" s="1244"/>
      <c r="R34" s="1269"/>
      <c r="S34" s="1321" t="str">
        <f>+'Anexo del Contador'!D88</f>
        <v>Impuesto Neto de Renta (con impuesto adicionado)</v>
      </c>
      <c r="T34" s="1322"/>
      <c r="U34" s="1322"/>
      <c r="V34" s="1322"/>
      <c r="W34" s="1322"/>
      <c r="X34" s="1322"/>
      <c r="Y34" s="1322"/>
      <c r="Z34" s="1322"/>
      <c r="AA34" s="1322"/>
      <c r="AB34" s="1323"/>
      <c r="AC34" s="595">
        <v>96</v>
      </c>
      <c r="AD34" s="1310">
        <f>+'Anexo del Contador'!J88</f>
        <v>0</v>
      </c>
      <c r="AE34" s="1311"/>
      <c r="AF34" s="1311"/>
      <c r="AG34" s="1312"/>
      <c r="AH34" s="243"/>
    </row>
    <row r="35" spans="1:34" ht="27" customHeight="1" x14ac:dyDescent="0.2">
      <c r="A35" s="243"/>
      <c r="B35" s="1281"/>
      <c r="C35" s="1286" t="str">
        <f>+'Anexo del Contador'!D37</f>
        <v>Dividendos y participaciones provenientes de proyectos calificados como megainversión gravadas al 27%</v>
      </c>
      <c r="D35" s="1287"/>
      <c r="E35" s="1287"/>
      <c r="F35" s="1287"/>
      <c r="G35" s="1287"/>
      <c r="H35" s="1287"/>
      <c r="I35" s="1287"/>
      <c r="J35" s="1287"/>
      <c r="K35" s="1287"/>
      <c r="L35" s="1288"/>
      <c r="M35" s="592">
        <v>56</v>
      </c>
      <c r="N35" s="1242">
        <f>+'Anexo del Contador'!J37</f>
        <v>0</v>
      </c>
      <c r="O35" s="1243"/>
      <c r="P35" s="1243"/>
      <c r="Q35" s="1244"/>
      <c r="R35" s="1269"/>
      <c r="S35" s="1321" t="str">
        <f>+'Anexo del Contador'!D89</f>
        <v>Impuesto de ganancias ocasionales</v>
      </c>
      <c r="T35" s="1322"/>
      <c r="U35" s="1322"/>
      <c r="V35" s="1322"/>
      <c r="W35" s="1322"/>
      <c r="X35" s="1322"/>
      <c r="Y35" s="1322"/>
      <c r="Z35" s="1322"/>
      <c r="AA35" s="1322"/>
      <c r="AB35" s="1323"/>
      <c r="AC35" s="595">
        <v>97</v>
      </c>
      <c r="AD35" s="1310">
        <f>+'Anexo del Contador'!J89</f>
        <v>0</v>
      </c>
      <c r="AE35" s="1311"/>
      <c r="AF35" s="1311"/>
      <c r="AG35" s="1312"/>
      <c r="AH35" s="243"/>
    </row>
    <row r="36" spans="1:34" x14ac:dyDescent="0.2">
      <c r="A36" s="243"/>
      <c r="B36" s="1281"/>
      <c r="C36" s="1283" t="str">
        <f>+'Anexo del Contador'!D38</f>
        <v>Otros ingresos</v>
      </c>
      <c r="D36" s="1284"/>
      <c r="E36" s="1284"/>
      <c r="F36" s="1284"/>
      <c r="G36" s="1284"/>
      <c r="H36" s="1284"/>
      <c r="I36" s="1284"/>
      <c r="J36" s="1284"/>
      <c r="K36" s="1284"/>
      <c r="L36" s="1285"/>
      <c r="M36" s="592">
        <v>57</v>
      </c>
      <c r="N36" s="1242">
        <f>+'Anexo del Contador'!J38</f>
        <v>0</v>
      </c>
      <c r="O36" s="1243"/>
      <c r="P36" s="1243"/>
      <c r="Q36" s="1244"/>
      <c r="R36" s="1269"/>
      <c r="S36" s="1286" t="str">
        <f>+'Anexo del Contador'!D92</f>
        <v>Descuento por impuestos pagados en el exterior por ganancias ocasionales</v>
      </c>
      <c r="T36" s="1287"/>
      <c r="U36" s="1287"/>
      <c r="V36" s="1287"/>
      <c r="W36" s="1287"/>
      <c r="X36" s="1287"/>
      <c r="Y36" s="1287"/>
      <c r="Z36" s="1287"/>
      <c r="AA36" s="1287"/>
      <c r="AB36" s="1288"/>
      <c r="AC36" s="597">
        <v>98</v>
      </c>
      <c r="AD36" s="1289">
        <f>+'Anexo del Contador'!J92</f>
        <v>0</v>
      </c>
      <c r="AE36" s="1290"/>
      <c r="AF36" s="1290"/>
      <c r="AG36" s="1291"/>
      <c r="AH36" s="243"/>
    </row>
    <row r="37" spans="1:34" x14ac:dyDescent="0.2">
      <c r="A37" s="243"/>
      <c r="B37" s="1281"/>
      <c r="C37" s="1324" t="str">
        <f>+'Anexo del Contador'!D39</f>
        <v>Total ingresos brutos</v>
      </c>
      <c r="D37" s="1325"/>
      <c r="E37" s="1325"/>
      <c r="F37" s="1325"/>
      <c r="G37" s="1325"/>
      <c r="H37" s="1325"/>
      <c r="I37" s="1325"/>
      <c r="J37" s="1325"/>
      <c r="K37" s="1325"/>
      <c r="L37" s="1326"/>
      <c r="M37" s="593">
        <v>58</v>
      </c>
      <c r="N37" s="1295">
        <f>+'Anexo del Contador'!J39</f>
        <v>0</v>
      </c>
      <c r="O37" s="1296"/>
      <c r="P37" s="1296"/>
      <c r="Q37" s="1297"/>
      <c r="R37" s="1269"/>
      <c r="S37" s="1321" t="str">
        <f>+'Anexo del Contador'!D93</f>
        <v>Total impuesto a cargo</v>
      </c>
      <c r="T37" s="1322"/>
      <c r="U37" s="1322"/>
      <c r="V37" s="1322"/>
      <c r="W37" s="1322"/>
      <c r="X37" s="1322"/>
      <c r="Y37" s="1322"/>
      <c r="Z37" s="1322"/>
      <c r="AA37" s="1322"/>
      <c r="AB37" s="1323"/>
      <c r="AC37" s="595">
        <v>99</v>
      </c>
      <c r="AD37" s="1310">
        <f>+'Anexo del Contador'!J93</f>
        <v>0</v>
      </c>
      <c r="AE37" s="1311"/>
      <c r="AF37" s="1311"/>
      <c r="AG37" s="1312"/>
      <c r="AH37" s="243"/>
    </row>
    <row r="38" spans="1:34" ht="27" customHeight="1" x14ac:dyDescent="0.2">
      <c r="A38" s="243"/>
      <c r="B38" s="1281"/>
      <c r="C38" s="1283" t="str">
        <f>+'Anexo del Contador'!D40</f>
        <v>Devoluciones, rebajas y descuentos en ventas</v>
      </c>
      <c r="D38" s="1284"/>
      <c r="E38" s="1284"/>
      <c r="F38" s="1284"/>
      <c r="G38" s="1284"/>
      <c r="H38" s="1284"/>
      <c r="I38" s="1284"/>
      <c r="J38" s="1284"/>
      <c r="K38" s="1284"/>
      <c r="L38" s="1285"/>
      <c r="M38" s="592">
        <v>59</v>
      </c>
      <c r="N38" s="1242">
        <f>+'Anexo del Contador'!J40</f>
        <v>0</v>
      </c>
      <c r="O38" s="1243"/>
      <c r="P38" s="1243"/>
      <c r="Q38" s="1244"/>
      <c r="R38" s="1269"/>
      <c r="S38" s="1321" t="str">
        <f>+'Anexo del Contador'!D94</f>
        <v>Valor inversion obras por impuestos hasta del 50% del valor de la casilla 99 (Modalidad de pago 1)</v>
      </c>
      <c r="T38" s="1322"/>
      <c r="U38" s="1322"/>
      <c r="V38" s="1322"/>
      <c r="W38" s="1322"/>
      <c r="X38" s="1322"/>
      <c r="Y38" s="1322"/>
      <c r="Z38" s="1322"/>
      <c r="AA38" s="1322"/>
      <c r="AB38" s="1323"/>
      <c r="AC38" s="597">
        <v>100</v>
      </c>
      <c r="AD38" s="1289">
        <f>+'Anexo del Contador'!J94</f>
        <v>0</v>
      </c>
      <c r="AE38" s="1290"/>
      <c r="AF38" s="1290"/>
      <c r="AG38" s="1291"/>
      <c r="AH38" s="243"/>
    </row>
    <row r="39" spans="1:34" ht="27" customHeight="1" x14ac:dyDescent="0.2">
      <c r="A39" s="243"/>
      <c r="B39" s="1281"/>
      <c r="C39" s="1283" t="str">
        <f>+'Anexo del Contador'!D41</f>
        <v>Ingresos no constitutivos de renta ni gnanacia ocasional</v>
      </c>
      <c r="D39" s="1284"/>
      <c r="E39" s="1284"/>
      <c r="F39" s="1284"/>
      <c r="G39" s="1284"/>
      <c r="H39" s="1284"/>
      <c r="I39" s="1284"/>
      <c r="J39" s="1284"/>
      <c r="K39" s="1284"/>
      <c r="L39" s="1285"/>
      <c r="M39" s="592">
        <v>60</v>
      </c>
      <c r="N39" s="1242">
        <f>+'Anexo del Contador'!J41</f>
        <v>0</v>
      </c>
      <c r="O39" s="1243"/>
      <c r="P39" s="1243"/>
      <c r="Q39" s="1244"/>
      <c r="R39" s="1269"/>
      <c r="S39" s="1321" t="str">
        <f>+'Anexo del Contador'!D95</f>
        <v>Descuento efectivo inversion obras por impuestos (Modalidad de pago 2)</v>
      </c>
      <c r="T39" s="1322"/>
      <c r="U39" s="1322"/>
      <c r="V39" s="1322"/>
      <c r="W39" s="1322"/>
      <c r="X39" s="1322"/>
      <c r="Y39" s="1322"/>
      <c r="Z39" s="1322"/>
      <c r="AA39" s="1322"/>
      <c r="AB39" s="1323"/>
      <c r="AC39" s="597">
        <v>101</v>
      </c>
      <c r="AD39" s="1289">
        <f>+'Anexo del Contador'!J95</f>
        <v>0</v>
      </c>
      <c r="AE39" s="1290"/>
      <c r="AF39" s="1290"/>
      <c r="AG39" s="1291"/>
      <c r="AH39" s="243"/>
    </row>
    <row r="40" spans="1:34" x14ac:dyDescent="0.2">
      <c r="A40" s="243"/>
      <c r="B40" s="1282"/>
      <c r="C40" s="1324" t="str">
        <f>+'Anexo del Contador'!D42</f>
        <v>Total ingresos netos</v>
      </c>
      <c r="D40" s="1325"/>
      <c r="E40" s="1325"/>
      <c r="F40" s="1325"/>
      <c r="G40" s="1325"/>
      <c r="H40" s="1325"/>
      <c r="I40" s="1325"/>
      <c r="J40" s="1325"/>
      <c r="K40" s="1325"/>
      <c r="L40" s="1326"/>
      <c r="M40" s="593">
        <v>61</v>
      </c>
      <c r="N40" s="1295">
        <f>+'Anexo del Contador'!J42</f>
        <v>0</v>
      </c>
      <c r="O40" s="1296"/>
      <c r="P40" s="1296"/>
      <c r="Q40" s="1297"/>
      <c r="R40" s="1269"/>
      <c r="S40" s="1321" t="str">
        <f>+'Anexo del Contador'!D96</f>
        <v>Crédito fiscal ( artículo 256-1 E.T.)</v>
      </c>
      <c r="T40" s="1322"/>
      <c r="U40" s="1322"/>
      <c r="V40" s="1322"/>
      <c r="W40" s="1322"/>
      <c r="X40" s="1322"/>
      <c r="Y40" s="1322"/>
      <c r="Z40" s="1322"/>
      <c r="AA40" s="1322"/>
      <c r="AB40" s="1323"/>
      <c r="AC40" s="597">
        <v>102</v>
      </c>
      <c r="AD40" s="1289">
        <f>+'Anexo del Contador'!J96</f>
        <v>0</v>
      </c>
      <c r="AE40" s="1290"/>
      <c r="AF40" s="1290"/>
      <c r="AG40" s="1291"/>
      <c r="AH40" s="243"/>
    </row>
    <row r="41" spans="1:34" x14ac:dyDescent="0.2">
      <c r="A41" s="243"/>
      <c r="B41" s="1332" t="s">
        <v>361</v>
      </c>
      <c r="C41" s="1335" t="str">
        <f>+'Anexo del Contador'!D44</f>
        <v>Costos</v>
      </c>
      <c r="D41" s="1336"/>
      <c r="E41" s="1336"/>
      <c r="F41" s="1336"/>
      <c r="G41" s="1336"/>
      <c r="H41" s="1336"/>
      <c r="I41" s="1336"/>
      <c r="J41" s="1336"/>
      <c r="K41" s="1336"/>
      <c r="L41" s="1337"/>
      <c r="M41" s="601">
        <v>62</v>
      </c>
      <c r="N41" s="1227">
        <f>+'Anexo del Contador'!J44</f>
        <v>0</v>
      </c>
      <c r="O41" s="1228"/>
      <c r="P41" s="1228"/>
      <c r="Q41" s="1229"/>
      <c r="R41" s="1269"/>
      <c r="S41" s="1321" t="str">
        <f>+'Anexo del Contador'!D97</f>
        <v>Anticipo renta liquidado año gravable anterior</v>
      </c>
      <c r="T41" s="1322"/>
      <c r="U41" s="1322"/>
      <c r="V41" s="1322"/>
      <c r="W41" s="1322"/>
      <c r="X41" s="1322"/>
      <c r="Y41" s="1322"/>
      <c r="Z41" s="1322"/>
      <c r="AA41" s="1322"/>
      <c r="AB41" s="1323"/>
      <c r="AC41" s="597">
        <v>103</v>
      </c>
      <c r="AD41" s="1289">
        <f>+'Anexo del Contador'!J97</f>
        <v>0</v>
      </c>
      <c r="AE41" s="1290"/>
      <c r="AF41" s="1290"/>
      <c r="AG41" s="1291"/>
      <c r="AH41" s="243"/>
    </row>
    <row r="42" spans="1:34" ht="27" customHeight="1" x14ac:dyDescent="0.2">
      <c r="A42" s="243"/>
      <c r="B42" s="1333"/>
      <c r="C42" s="1283" t="str">
        <f>+'Anexo del Contador'!D45</f>
        <v>Gastos de administración</v>
      </c>
      <c r="D42" s="1284"/>
      <c r="E42" s="1284"/>
      <c r="F42" s="1284"/>
      <c r="G42" s="1284"/>
      <c r="H42" s="1284"/>
      <c r="I42" s="1284"/>
      <c r="J42" s="1284"/>
      <c r="K42" s="1284"/>
      <c r="L42" s="1285"/>
      <c r="M42" s="590">
        <v>63</v>
      </c>
      <c r="N42" s="1242">
        <f>+'Anexo del Contador'!J45</f>
        <v>0</v>
      </c>
      <c r="O42" s="1243"/>
      <c r="P42" s="1243"/>
      <c r="Q42" s="1244"/>
      <c r="R42" s="1269"/>
      <c r="S42" s="1321" t="str">
        <f>+'Anexo del Contador'!D98</f>
        <v>Saldo a favor año gravable anterior sin solicitud de devolucion y/o compensacion</v>
      </c>
      <c r="T42" s="1322"/>
      <c r="U42" s="1322"/>
      <c r="V42" s="1322"/>
      <c r="W42" s="1322"/>
      <c r="X42" s="1322"/>
      <c r="Y42" s="1322"/>
      <c r="Z42" s="1322"/>
      <c r="AA42" s="1322"/>
      <c r="AB42" s="1323"/>
      <c r="AC42" s="599">
        <v>104</v>
      </c>
      <c r="AD42" s="1338">
        <f>+'Anexo del Contador'!J98</f>
        <v>0</v>
      </c>
      <c r="AE42" s="1339"/>
      <c r="AF42" s="1339"/>
      <c r="AG42" s="1340"/>
      <c r="AH42" s="243"/>
    </row>
    <row r="43" spans="1:34" x14ac:dyDescent="0.2">
      <c r="A43" s="243"/>
      <c r="B43" s="1333"/>
      <c r="C43" s="1283" t="str">
        <f>+'Anexo del Contador'!D46</f>
        <v>Gastos de distribución y ventas</v>
      </c>
      <c r="D43" s="1284"/>
      <c r="E43" s="1284"/>
      <c r="F43" s="1284"/>
      <c r="G43" s="1284"/>
      <c r="H43" s="1284"/>
      <c r="I43" s="1284"/>
      <c r="J43" s="1284"/>
      <c r="K43" s="1284"/>
      <c r="L43" s="1285"/>
      <c r="M43" s="590">
        <v>64</v>
      </c>
      <c r="N43" s="1242">
        <f>+'Anexo del Contador'!J46</f>
        <v>0</v>
      </c>
      <c r="O43" s="1243"/>
      <c r="P43" s="1243"/>
      <c r="Q43" s="1244"/>
      <c r="R43" s="1269"/>
      <c r="S43" s="1350" t="s">
        <v>348</v>
      </c>
      <c r="T43" s="1352" t="str">
        <f>+'Anexo del Contador'!D99</f>
        <v>Autorretenciones</v>
      </c>
      <c r="U43" s="1348"/>
      <c r="V43" s="1348"/>
      <c r="W43" s="1348"/>
      <c r="X43" s="1348"/>
      <c r="Y43" s="1348"/>
      <c r="Z43" s="1348"/>
      <c r="AA43" s="1348"/>
      <c r="AB43" s="1349"/>
      <c r="AC43" s="605">
        <v>105</v>
      </c>
      <c r="AD43" s="1311">
        <f>+'Anexo del Contador'!J99</f>
        <v>0</v>
      </c>
      <c r="AE43" s="1311"/>
      <c r="AF43" s="1311"/>
      <c r="AG43" s="1312"/>
      <c r="AH43" s="243"/>
    </row>
    <row r="44" spans="1:34" x14ac:dyDescent="0.2">
      <c r="A44" s="243"/>
      <c r="B44" s="1333"/>
      <c r="C44" s="1283" t="str">
        <f>+'Anexo del Contador'!D47</f>
        <v>Gastos financieros</v>
      </c>
      <c r="D44" s="1284"/>
      <c r="E44" s="1284"/>
      <c r="F44" s="1284"/>
      <c r="G44" s="1284"/>
      <c r="H44" s="1284"/>
      <c r="I44" s="1284"/>
      <c r="J44" s="1284"/>
      <c r="K44" s="1284"/>
      <c r="L44" s="1285"/>
      <c r="M44" s="590">
        <v>65</v>
      </c>
      <c r="N44" s="1242">
        <f>+'Anexo del Contador'!J47</f>
        <v>0</v>
      </c>
      <c r="O44" s="1243"/>
      <c r="P44" s="1243"/>
      <c r="Q44" s="1244"/>
      <c r="R44" s="1269"/>
      <c r="S44" s="1351"/>
      <c r="T44" s="1286" t="str">
        <f>+'Anexo del Contador'!D100</f>
        <v>Otras retenciones</v>
      </c>
      <c r="U44" s="1287"/>
      <c r="V44" s="1287"/>
      <c r="W44" s="1287"/>
      <c r="X44" s="1287"/>
      <c r="Y44" s="1287"/>
      <c r="Z44" s="1287"/>
      <c r="AA44" s="1287"/>
      <c r="AB44" s="1288"/>
      <c r="AC44" s="605">
        <v>106</v>
      </c>
      <c r="AD44" s="1311">
        <f>+'Anexo del Contador'!J100</f>
        <v>0</v>
      </c>
      <c r="AE44" s="1311"/>
      <c r="AF44" s="1311"/>
      <c r="AG44" s="1312"/>
      <c r="AH44" s="243"/>
    </row>
    <row r="45" spans="1:34" x14ac:dyDescent="0.2">
      <c r="A45" s="243"/>
      <c r="B45" s="1333"/>
      <c r="C45" s="1283" t="str">
        <f>+'Anexo del Contador'!D48</f>
        <v>Otros gastos y deducciones</v>
      </c>
      <c r="D45" s="1284"/>
      <c r="E45" s="1284"/>
      <c r="F45" s="1284"/>
      <c r="G45" s="1284"/>
      <c r="H45" s="1284"/>
      <c r="I45" s="1284"/>
      <c r="J45" s="1284"/>
      <c r="K45" s="1284"/>
      <c r="L45" s="1285"/>
      <c r="M45" s="590">
        <v>66</v>
      </c>
      <c r="N45" s="1242">
        <f>+'Anexo del Contador'!J48</f>
        <v>0</v>
      </c>
      <c r="O45" s="1243"/>
      <c r="P45" s="1243"/>
      <c r="Q45" s="1244"/>
      <c r="R45" s="1269"/>
      <c r="S45" s="1351"/>
      <c r="T45" s="1321" t="str">
        <f>+'Anexo del Contador'!D101</f>
        <v>Total retenciones año gravable a declarar</v>
      </c>
      <c r="U45" s="1322"/>
      <c r="V45" s="1322"/>
      <c r="W45" s="1322"/>
      <c r="X45" s="1322"/>
      <c r="Y45" s="1322"/>
      <c r="Z45" s="1322"/>
      <c r="AA45" s="1322"/>
      <c r="AB45" s="1323"/>
      <c r="AC45" s="606">
        <v>107</v>
      </c>
      <c r="AD45" s="1311">
        <f>+'Anexo del Contador'!J101</f>
        <v>0</v>
      </c>
      <c r="AE45" s="1311"/>
      <c r="AF45" s="1311"/>
      <c r="AG45" s="1312"/>
      <c r="AH45" s="243"/>
    </row>
    <row r="46" spans="1:34" x14ac:dyDescent="0.2">
      <c r="A46" s="243"/>
      <c r="B46" s="1334"/>
      <c r="C46" s="1341" t="str">
        <f>+'Anexo del Contador'!D49</f>
        <v>Total costos y gastos deducibles</v>
      </c>
      <c r="D46" s="1342"/>
      <c r="E46" s="1342"/>
      <c r="F46" s="1342"/>
      <c r="G46" s="1342"/>
      <c r="H46" s="1342"/>
      <c r="I46" s="1342"/>
      <c r="J46" s="1342"/>
      <c r="K46" s="1342"/>
      <c r="L46" s="1343"/>
      <c r="M46" s="647">
        <v>67</v>
      </c>
      <c r="N46" s="1344">
        <f>+'Anexo del Contador'!J49</f>
        <v>0</v>
      </c>
      <c r="O46" s="1345"/>
      <c r="P46" s="1345"/>
      <c r="Q46" s="1346"/>
      <c r="R46" s="1269"/>
      <c r="S46" s="1347" t="str">
        <f>+'Anexo del Contador'!D103</f>
        <v>Anticipo renta para el año gravable siguiente</v>
      </c>
      <c r="T46" s="1348"/>
      <c r="U46" s="1348"/>
      <c r="V46" s="1348"/>
      <c r="W46" s="1348"/>
      <c r="X46" s="1348"/>
      <c r="Y46" s="1348"/>
      <c r="Z46" s="1348"/>
      <c r="AA46" s="1348"/>
      <c r="AB46" s="1349"/>
      <c r="AC46" s="607">
        <v>108</v>
      </c>
      <c r="AD46" s="1316">
        <f>+'Anexo del Contador'!J103</f>
        <v>0</v>
      </c>
      <c r="AE46" s="1316"/>
      <c r="AF46" s="1316"/>
      <c r="AG46" s="1317"/>
      <c r="AH46" s="243"/>
    </row>
    <row r="47" spans="1:34" x14ac:dyDescent="0.2">
      <c r="A47" s="243"/>
      <c r="B47" s="1327" t="s">
        <v>362</v>
      </c>
      <c r="C47" s="1283" t="str">
        <f>+'Anexo del Contador'!D51</f>
        <v>Inversiones efectuadas en el año</v>
      </c>
      <c r="D47" s="1284"/>
      <c r="E47" s="1284"/>
      <c r="F47" s="1284"/>
      <c r="G47" s="1284"/>
      <c r="H47" s="1284"/>
      <c r="I47" s="1284"/>
      <c r="J47" s="1284"/>
      <c r="K47" s="1284"/>
      <c r="L47" s="1285"/>
      <c r="M47" s="594">
        <v>68</v>
      </c>
      <c r="N47" s="1242">
        <f>+'Anexo del Contador'!J51</f>
        <v>0</v>
      </c>
      <c r="O47" s="1243"/>
      <c r="P47" s="1243"/>
      <c r="Q47" s="1244"/>
      <c r="R47" s="1269"/>
      <c r="S47" s="1286" t="str">
        <f>+'Anexo del Contador'!D112</f>
        <v>Anticipo puntos adicionales año gravable anterior</v>
      </c>
      <c r="T47" s="1287"/>
      <c r="U47" s="1287"/>
      <c r="V47" s="1287"/>
      <c r="W47" s="1287"/>
      <c r="X47" s="1287"/>
      <c r="Y47" s="1287"/>
      <c r="Z47" s="1287"/>
      <c r="AA47" s="1287"/>
      <c r="AB47" s="1288"/>
      <c r="AC47" s="605">
        <v>109</v>
      </c>
      <c r="AD47" s="1290">
        <f>+'Anexo del Contador'!J112</f>
        <v>0</v>
      </c>
      <c r="AE47" s="1290"/>
      <c r="AF47" s="1290"/>
      <c r="AG47" s="1291"/>
      <c r="AH47" s="243"/>
    </row>
    <row r="48" spans="1:34" x14ac:dyDescent="0.2">
      <c r="A48" s="243"/>
      <c r="B48" s="1328"/>
      <c r="C48" s="1329" t="str">
        <f>+'Anexo del Contador'!D52</f>
        <v>Inversiones liquidadas de periodos gravables anteriores</v>
      </c>
      <c r="D48" s="1330"/>
      <c r="E48" s="1330"/>
      <c r="F48" s="1330"/>
      <c r="G48" s="1330"/>
      <c r="H48" s="1330"/>
      <c r="I48" s="1330"/>
      <c r="J48" s="1330"/>
      <c r="K48" s="1330"/>
      <c r="L48" s="1331"/>
      <c r="M48" s="592">
        <v>69</v>
      </c>
      <c r="N48" s="1242">
        <f>+'Anexo del Contador'!J52</f>
        <v>0</v>
      </c>
      <c r="O48" s="1243"/>
      <c r="P48" s="1243"/>
      <c r="Q48" s="1244"/>
      <c r="R48" s="1269"/>
      <c r="S48" s="1286" t="str">
        <f>+'Anexo del Contador'!D113</f>
        <v>Anticipo puntos adicionales año gravable siguiente</v>
      </c>
      <c r="T48" s="1287"/>
      <c r="U48" s="1287"/>
      <c r="V48" s="1287"/>
      <c r="W48" s="1287"/>
      <c r="X48" s="1287"/>
      <c r="Y48" s="1287"/>
      <c r="Z48" s="1287"/>
      <c r="AA48" s="1287"/>
      <c r="AB48" s="1288"/>
      <c r="AC48" s="605">
        <v>110</v>
      </c>
      <c r="AD48" s="1290">
        <f>+'Anexo del Contador'!J113</f>
        <v>0</v>
      </c>
      <c r="AE48" s="1290"/>
      <c r="AF48" s="1290"/>
      <c r="AG48" s="1291"/>
      <c r="AH48" s="243"/>
    </row>
    <row r="49" spans="1:34" x14ac:dyDescent="0.2">
      <c r="A49" s="243"/>
      <c r="B49" s="1332" t="s">
        <v>50</v>
      </c>
      <c r="C49" s="1335" t="str">
        <f>+'Anexo del Contador'!D54</f>
        <v>Renta por recuperación de deducciones</v>
      </c>
      <c r="D49" s="1336"/>
      <c r="E49" s="1336"/>
      <c r="F49" s="1336"/>
      <c r="G49" s="1336"/>
      <c r="H49" s="1336"/>
      <c r="I49" s="1336"/>
      <c r="J49" s="1336"/>
      <c r="K49" s="1336"/>
      <c r="L49" s="1337"/>
      <c r="M49" s="587">
        <v>70</v>
      </c>
      <c r="N49" s="1353">
        <f>+'Anexo del Contador'!J54</f>
        <v>0</v>
      </c>
      <c r="O49" s="1354"/>
      <c r="P49" s="1354"/>
      <c r="Q49" s="1355"/>
      <c r="R49" s="1269"/>
      <c r="S49" s="1321" t="str">
        <f>+'Anexo del Contador'!D114</f>
        <v>Saldo a pagar por impuesto</v>
      </c>
      <c r="T49" s="1322"/>
      <c r="U49" s="1322"/>
      <c r="V49" s="1322"/>
      <c r="W49" s="1322"/>
      <c r="X49" s="1322"/>
      <c r="Y49" s="1322"/>
      <c r="Z49" s="1322"/>
      <c r="AA49" s="1322"/>
      <c r="AB49" s="1323"/>
      <c r="AC49" s="606">
        <v>111</v>
      </c>
      <c r="AD49" s="1311">
        <f>+'Anexo del Contador'!J114</f>
        <v>0</v>
      </c>
      <c r="AE49" s="1311"/>
      <c r="AF49" s="1311"/>
      <c r="AG49" s="1312"/>
      <c r="AH49" s="243"/>
    </row>
    <row r="50" spans="1:34" x14ac:dyDescent="0.2">
      <c r="A50" s="243"/>
      <c r="B50" s="1333"/>
      <c r="C50" s="1283" t="str">
        <f>+'Anexo del Contador'!D55</f>
        <v>Renta Pasiva - ECE sin residencia fiscal en Colombia</v>
      </c>
      <c r="D50" s="1284"/>
      <c r="E50" s="1284"/>
      <c r="F50" s="1284"/>
      <c r="G50" s="1284"/>
      <c r="H50" s="1284"/>
      <c r="I50" s="1284"/>
      <c r="J50" s="1284"/>
      <c r="K50" s="1284"/>
      <c r="L50" s="1285"/>
      <c r="M50" s="588">
        <v>71</v>
      </c>
      <c r="N50" s="1356">
        <f>+'Anexo del Contador'!J55</f>
        <v>0</v>
      </c>
      <c r="O50" s="1357"/>
      <c r="P50" s="1357"/>
      <c r="Q50" s="1358"/>
      <c r="R50" s="1269"/>
      <c r="S50" s="1286" t="str">
        <f>+'Anexo del Contador'!D115</f>
        <v>Sanciones</v>
      </c>
      <c r="T50" s="1287"/>
      <c r="U50" s="1287"/>
      <c r="V50" s="1287"/>
      <c r="W50" s="1287"/>
      <c r="X50" s="1287"/>
      <c r="Y50" s="1287"/>
      <c r="Z50" s="1287"/>
      <c r="AA50" s="1287"/>
      <c r="AB50" s="1288"/>
      <c r="AC50" s="605">
        <v>112</v>
      </c>
      <c r="AD50" s="1290">
        <f>+'Anexo del Contador'!J115</f>
        <v>0</v>
      </c>
      <c r="AE50" s="1290"/>
      <c r="AF50" s="1290"/>
      <c r="AG50" s="1291"/>
      <c r="AH50" s="243"/>
    </row>
    <row r="51" spans="1:34" x14ac:dyDescent="0.2">
      <c r="A51" s="243"/>
      <c r="B51" s="1333"/>
      <c r="C51" s="1324" t="str">
        <f>+'Anexo del Contador'!D56</f>
        <v>Renta liquida ordinaria del ejercicio</v>
      </c>
      <c r="D51" s="1325"/>
      <c r="E51" s="1325"/>
      <c r="F51" s="1325"/>
      <c r="G51" s="1325"/>
      <c r="H51" s="1325"/>
      <c r="I51" s="1325"/>
      <c r="J51" s="1325"/>
      <c r="K51" s="1325"/>
      <c r="L51" s="1326"/>
      <c r="M51" s="589">
        <v>72</v>
      </c>
      <c r="N51" s="1362">
        <f>+'Anexo del Contador'!J56</f>
        <v>0</v>
      </c>
      <c r="O51" s="1363"/>
      <c r="P51" s="1363"/>
      <c r="Q51" s="1364"/>
      <c r="R51" s="1269"/>
      <c r="S51" s="1321" t="str">
        <f>+'Anexo del Contador'!D116</f>
        <v>Total saldo a pagar</v>
      </c>
      <c r="T51" s="1322"/>
      <c r="U51" s="1322"/>
      <c r="V51" s="1322"/>
      <c r="W51" s="1322"/>
      <c r="X51" s="1322"/>
      <c r="Y51" s="1322"/>
      <c r="Z51" s="1322"/>
      <c r="AA51" s="1322"/>
      <c r="AB51" s="1323"/>
      <c r="AC51" s="606">
        <v>113</v>
      </c>
      <c r="AD51" s="1311">
        <f>+'Anexo del Contador'!J116</f>
        <v>0</v>
      </c>
      <c r="AE51" s="1311"/>
      <c r="AF51" s="1311"/>
      <c r="AG51" s="1312"/>
      <c r="AH51" s="243"/>
    </row>
    <row r="52" spans="1:34" x14ac:dyDescent="0.2">
      <c r="A52" s="243"/>
      <c r="B52" s="1333"/>
      <c r="C52" s="1324" t="str">
        <f>+'Anexo del Contador'!D57</f>
        <v>Perdida liquida del ejercicio</v>
      </c>
      <c r="D52" s="1325"/>
      <c r="E52" s="1325"/>
      <c r="F52" s="1325"/>
      <c r="G52" s="1325"/>
      <c r="H52" s="1325"/>
      <c r="I52" s="1325"/>
      <c r="J52" s="1325"/>
      <c r="K52" s="1325"/>
      <c r="L52" s="1326"/>
      <c r="M52" s="589">
        <v>73</v>
      </c>
      <c r="N52" s="1362">
        <f>+'Anexo del Contador'!J57</f>
        <v>0</v>
      </c>
      <c r="O52" s="1363"/>
      <c r="P52" s="1363"/>
      <c r="Q52" s="1364"/>
      <c r="R52" s="1270"/>
      <c r="S52" s="1321" t="str">
        <f>+'Anexo del Contador'!D117</f>
        <v>Total saldo a favor</v>
      </c>
      <c r="T52" s="1322"/>
      <c r="U52" s="1322"/>
      <c r="V52" s="1322"/>
      <c r="W52" s="1322"/>
      <c r="X52" s="1322"/>
      <c r="Y52" s="1322"/>
      <c r="Z52" s="1322"/>
      <c r="AA52" s="1322"/>
      <c r="AB52" s="1323"/>
      <c r="AC52" s="606">
        <v>114</v>
      </c>
      <c r="AD52" s="1311">
        <f>+'Anexo del Contador'!J117</f>
        <v>0</v>
      </c>
      <c r="AE52" s="1311"/>
      <c r="AF52" s="1311"/>
      <c r="AG52" s="1312"/>
      <c r="AH52" s="243"/>
    </row>
    <row r="53" spans="1:34" x14ac:dyDescent="0.2">
      <c r="A53" s="243"/>
      <c r="B53" s="1333"/>
      <c r="C53" s="1283" t="str">
        <f>+'Anexo del Contador'!D58</f>
        <v>Compensaciones</v>
      </c>
      <c r="D53" s="1284"/>
      <c r="E53" s="1284"/>
      <c r="F53" s="1284"/>
      <c r="G53" s="1284"/>
      <c r="H53" s="1284"/>
      <c r="I53" s="1284"/>
      <c r="J53" s="1284"/>
      <c r="K53" s="1284"/>
      <c r="L53" s="1285"/>
      <c r="M53" s="588">
        <v>74</v>
      </c>
      <c r="N53" s="1356">
        <f>+'Anexo del Contador'!J58</f>
        <v>0</v>
      </c>
      <c r="O53" s="1357"/>
      <c r="P53" s="1357"/>
      <c r="Q53" s="1358"/>
      <c r="R53" s="1352" t="str">
        <f>+'Anexo del Contador'!D119</f>
        <v>Vr Impto Exigible por Obras x Imptos Modalidad de Pago 1</v>
      </c>
      <c r="S53" s="1348"/>
      <c r="T53" s="1348"/>
      <c r="U53" s="1348"/>
      <c r="V53" s="1348"/>
      <c r="W53" s="1348"/>
      <c r="X53" s="1348"/>
      <c r="Y53" s="1348"/>
      <c r="Z53" s="1348"/>
      <c r="AA53" s="1348"/>
      <c r="AB53" s="1349"/>
      <c r="AC53" s="608">
        <v>115</v>
      </c>
      <c r="AD53" s="1315">
        <f>+'Anexo del Contador'!J119</f>
        <v>0</v>
      </c>
      <c r="AE53" s="1316"/>
      <c r="AF53" s="1316"/>
      <c r="AG53" s="1317"/>
      <c r="AH53" s="243"/>
    </row>
    <row r="54" spans="1:34" ht="13.5" x14ac:dyDescent="0.2">
      <c r="A54" s="243"/>
      <c r="B54" s="1333"/>
      <c r="C54" s="1324" t="str">
        <f>+'Anexo del Contador'!D59</f>
        <v>Renta liquida</v>
      </c>
      <c r="D54" s="1325"/>
      <c r="E54" s="1325"/>
      <c r="F54" s="1325"/>
      <c r="G54" s="1325"/>
      <c r="H54" s="1325"/>
      <c r="I54" s="1325"/>
      <c r="J54" s="1325"/>
      <c r="K54" s="1325"/>
      <c r="L54" s="1326"/>
      <c r="M54" s="589">
        <v>75</v>
      </c>
      <c r="N54" s="1362">
        <f>+'Anexo del Contador'!J59</f>
        <v>0</v>
      </c>
      <c r="O54" s="1363"/>
      <c r="P54" s="1363"/>
      <c r="Q54" s="1364"/>
      <c r="R54" s="1359" t="str">
        <f>+'Anexo del Contador'!D120</f>
        <v>Vr Impto Exigible por Obras x Imptos Modalidad de Pago 2</v>
      </c>
      <c r="S54" s="1360"/>
      <c r="T54" s="1360"/>
      <c r="U54" s="1360"/>
      <c r="V54" s="1360"/>
      <c r="W54" s="1360"/>
      <c r="X54" s="1360"/>
      <c r="Y54" s="1360"/>
      <c r="Z54" s="1360"/>
      <c r="AA54" s="1360"/>
      <c r="AB54" s="1361"/>
      <c r="AC54" s="609">
        <v>116</v>
      </c>
      <c r="AD54" s="1289">
        <f>+'Anexo del Contador'!J120</f>
        <v>0</v>
      </c>
      <c r="AE54" s="1290"/>
      <c r="AF54" s="1290"/>
      <c r="AG54" s="1291"/>
      <c r="AH54" s="243"/>
    </row>
    <row r="55" spans="1:34" ht="13.5" x14ac:dyDescent="0.2">
      <c r="A55" s="243"/>
      <c r="B55" s="1333"/>
      <c r="C55" s="1283" t="str">
        <f>+'Anexo del Contador'!D60</f>
        <v>Renta presuntiva</v>
      </c>
      <c r="D55" s="1284"/>
      <c r="E55" s="1284"/>
      <c r="F55" s="1284"/>
      <c r="G55" s="1284"/>
      <c r="H55" s="1284"/>
      <c r="I55" s="1284"/>
      <c r="J55" s="1284"/>
      <c r="K55" s="1284"/>
      <c r="L55" s="1285"/>
      <c r="M55" s="588">
        <v>76</v>
      </c>
      <c r="N55" s="1356">
        <f>+'Anexo del Contador'!J60</f>
        <v>0</v>
      </c>
      <c r="O55" s="1357"/>
      <c r="P55" s="1357"/>
      <c r="Q55" s="1358"/>
      <c r="R55" s="1359" t="str">
        <f>+'Anexo del Contador'!D121</f>
        <v>Aporte voluntario (Art. 244-1 E.T.</v>
      </c>
      <c r="S55" s="1360"/>
      <c r="T55" s="1360"/>
      <c r="U55" s="1360"/>
      <c r="V55" s="1360"/>
      <c r="W55" s="1360"/>
      <c r="X55" s="1360"/>
      <c r="Y55" s="1360"/>
      <c r="Z55" s="1360"/>
      <c r="AA55" s="1360"/>
      <c r="AB55" s="1361"/>
      <c r="AC55" s="652">
        <v>117</v>
      </c>
      <c r="AD55" s="1289">
        <f>+'Anexo del Contador'!J121</f>
        <v>0</v>
      </c>
      <c r="AE55" s="1290"/>
      <c r="AF55" s="1290"/>
      <c r="AG55" s="1291"/>
      <c r="AH55" s="243"/>
    </row>
    <row r="56" spans="1:34" x14ac:dyDescent="0.2">
      <c r="A56" s="244"/>
      <c r="B56" s="614" t="s">
        <v>52</v>
      </c>
      <c r="C56" s="197"/>
      <c r="D56" s="197"/>
      <c r="E56" s="197"/>
      <c r="F56" s="197"/>
      <c r="G56" s="615" t="str">
        <f>+'Datos Generales'!D33</f>
        <v xml:space="preserve"> </v>
      </c>
      <c r="H56" s="197"/>
      <c r="I56" s="197"/>
      <c r="J56" s="197"/>
      <c r="K56" s="197"/>
      <c r="L56" s="197"/>
      <c r="M56" s="199"/>
      <c r="N56" s="1365" t="s">
        <v>278</v>
      </c>
      <c r="O56" s="1365"/>
      <c r="P56" s="1365"/>
      <c r="Q56" s="1365"/>
      <c r="R56" s="1365"/>
      <c r="S56" s="1365"/>
      <c r="T56" s="1365"/>
      <c r="U56" s="1365"/>
      <c r="V56" s="1365"/>
      <c r="W56" s="653"/>
      <c r="X56" s="197"/>
      <c r="Y56" s="197"/>
      <c r="Z56" s="197"/>
      <c r="AA56" s="197"/>
      <c r="AB56" s="197"/>
      <c r="AC56" s="197"/>
      <c r="AD56" s="197"/>
      <c r="AE56" s="197"/>
      <c r="AF56" s="197"/>
      <c r="AG56" s="199"/>
      <c r="AH56" s="243"/>
    </row>
    <row r="57" spans="1:34" x14ac:dyDescent="0.2">
      <c r="A57" s="244"/>
      <c r="B57" s="613" t="s">
        <v>53</v>
      </c>
      <c r="C57" s="190"/>
      <c r="D57" s="190"/>
      <c r="E57" s="190"/>
      <c r="F57" s="190"/>
      <c r="G57" s="192"/>
      <c r="H57" s="190"/>
      <c r="I57" s="190"/>
      <c r="J57" s="190"/>
      <c r="K57" s="190"/>
      <c r="L57" s="190"/>
      <c r="M57" s="610"/>
      <c r="N57" s="1366"/>
      <c r="O57" s="1366"/>
      <c r="P57" s="1366"/>
      <c r="Q57" s="1366"/>
      <c r="R57" s="1366"/>
      <c r="S57" s="1366"/>
      <c r="T57" s="1366"/>
      <c r="U57" s="1366"/>
      <c r="V57" s="1366"/>
      <c r="W57" s="654"/>
      <c r="X57" s="198" t="s">
        <v>57</v>
      </c>
      <c r="Y57" s="198"/>
      <c r="Z57" s="190"/>
      <c r="AA57" s="190"/>
      <c r="AB57" s="190"/>
      <c r="AC57" s="1372">
        <f>+'Anexo del Contador'!J123</f>
        <v>0</v>
      </c>
      <c r="AD57" s="1373"/>
      <c r="AE57" s="1373"/>
      <c r="AF57" s="1373"/>
      <c r="AG57" s="1374"/>
      <c r="AH57" s="243"/>
    </row>
    <row r="58" spans="1:34" x14ac:dyDescent="0.2">
      <c r="A58" s="244"/>
      <c r="B58" s="616"/>
      <c r="C58" s="617"/>
      <c r="D58" s="617"/>
      <c r="E58" s="617"/>
      <c r="F58" s="617"/>
      <c r="G58" s="617"/>
      <c r="H58" s="617"/>
      <c r="I58" s="617"/>
      <c r="J58" s="617"/>
      <c r="K58" s="617"/>
      <c r="L58" s="617"/>
      <c r="M58" s="618"/>
      <c r="N58" s="1366"/>
      <c r="O58" s="1366"/>
      <c r="P58" s="1366"/>
      <c r="Q58" s="1366"/>
      <c r="R58" s="1366"/>
      <c r="S58" s="1366"/>
      <c r="T58" s="1366"/>
      <c r="U58" s="1366"/>
      <c r="V58" s="1366"/>
      <c r="W58" s="655"/>
      <c r="X58" s="656"/>
      <c r="Y58" s="656"/>
      <c r="Z58" s="656"/>
      <c r="AA58" s="656"/>
      <c r="AB58" s="656"/>
      <c r="AC58" s="656"/>
      <c r="AD58" s="656"/>
      <c r="AE58" s="656"/>
      <c r="AF58" s="656"/>
      <c r="AG58" s="657"/>
      <c r="AH58" s="243"/>
    </row>
    <row r="59" spans="1:34" ht="13.5" x14ac:dyDescent="0.25">
      <c r="A59" s="244"/>
      <c r="B59" s="612" t="s">
        <v>54</v>
      </c>
      <c r="C59" s="398"/>
      <c r="D59" s="398"/>
      <c r="E59" s="398"/>
      <c r="F59" s="398"/>
      <c r="G59" s="398"/>
      <c r="H59" s="398"/>
      <c r="I59" s="398"/>
      <c r="J59" s="397" t="str">
        <f>+'Datos Generales'!D42</f>
        <v xml:space="preserve"> </v>
      </c>
      <c r="K59" s="197"/>
      <c r="L59" s="197"/>
      <c r="M59" s="199"/>
      <c r="N59" s="1367"/>
      <c r="O59" s="1366"/>
      <c r="P59" s="1366"/>
      <c r="Q59" s="1366"/>
      <c r="R59" s="1366"/>
      <c r="S59" s="1366"/>
      <c r="T59" s="1366"/>
      <c r="U59" s="1366"/>
      <c r="V59" s="1368"/>
      <c r="W59" s="648" t="s">
        <v>277</v>
      </c>
      <c r="X59" s="648"/>
      <c r="Y59" s="648"/>
      <c r="Z59" s="648"/>
      <c r="AA59" s="648"/>
      <c r="AB59" s="648"/>
      <c r="AC59" s="648"/>
      <c r="AD59" s="648"/>
      <c r="AE59" s="648"/>
      <c r="AF59" s="648"/>
      <c r="AG59" s="649"/>
      <c r="AH59" s="243"/>
    </row>
    <row r="60" spans="1:34" ht="13.5" x14ac:dyDescent="0.25">
      <c r="A60" s="244"/>
      <c r="B60" s="399"/>
      <c r="C60" s="190"/>
      <c r="D60" s="190"/>
      <c r="E60" s="190"/>
      <c r="F60" s="611" t="s">
        <v>154</v>
      </c>
      <c r="G60" s="200"/>
      <c r="H60" s="200"/>
      <c r="I60" s="200"/>
      <c r="J60" s="200"/>
      <c r="K60" s="200"/>
      <c r="L60" s="397" t="str">
        <f>+'Datos Generales'!D43</f>
        <v xml:space="preserve"> </v>
      </c>
      <c r="M60" s="610"/>
      <c r="N60" s="1367"/>
      <c r="O60" s="1366"/>
      <c r="P60" s="1366"/>
      <c r="Q60" s="1366"/>
      <c r="R60" s="1366"/>
      <c r="S60" s="1366"/>
      <c r="T60" s="1366"/>
      <c r="U60" s="1366"/>
      <c r="V60" s="1368"/>
      <c r="W60" s="648"/>
      <c r="X60" s="648"/>
      <c r="Y60" s="648"/>
      <c r="Z60" s="648"/>
      <c r="AA60" s="648"/>
      <c r="AB60" s="648"/>
      <c r="AC60" s="648"/>
      <c r="AD60" s="648"/>
      <c r="AE60" s="648"/>
      <c r="AF60" s="648"/>
      <c r="AG60" s="649"/>
      <c r="AH60" s="243"/>
    </row>
    <row r="61" spans="1:34" ht="13.5" x14ac:dyDescent="0.25">
      <c r="A61" s="244"/>
      <c r="B61" s="613" t="s">
        <v>155</v>
      </c>
      <c r="C61" s="200"/>
      <c r="D61" s="200"/>
      <c r="E61" s="200"/>
      <c r="F61" s="200"/>
      <c r="G61" s="200"/>
      <c r="H61" s="200"/>
      <c r="I61" s="200"/>
      <c r="J61" s="190"/>
      <c r="K61" s="190"/>
      <c r="L61" s="190"/>
      <c r="M61" s="610"/>
      <c r="N61" s="1367"/>
      <c r="O61" s="1366"/>
      <c r="P61" s="1366"/>
      <c r="Q61" s="1366"/>
      <c r="R61" s="1366"/>
      <c r="S61" s="1366"/>
      <c r="T61" s="1366"/>
      <c r="U61" s="1366"/>
      <c r="V61" s="1368"/>
      <c r="W61" s="648"/>
      <c r="X61" s="648"/>
      <c r="Y61" s="648"/>
      <c r="Z61" s="648"/>
      <c r="AA61" s="648"/>
      <c r="AB61" s="648"/>
      <c r="AC61" s="648"/>
      <c r="AD61" s="648"/>
      <c r="AE61" s="648"/>
      <c r="AF61" s="648"/>
      <c r="AG61" s="649"/>
      <c r="AH61" s="243"/>
    </row>
    <row r="62" spans="1:34" ht="13.5" x14ac:dyDescent="0.25">
      <c r="A62" s="244"/>
      <c r="B62" s="400" t="s">
        <v>55</v>
      </c>
      <c r="C62" s="401"/>
      <c r="D62" s="401"/>
      <c r="E62" s="401"/>
      <c r="F62" s="401"/>
      <c r="G62" s="1375" t="str">
        <f>+'Datos Generales'!D44</f>
        <v xml:space="preserve"> </v>
      </c>
      <c r="H62" s="1376"/>
      <c r="I62" s="1376"/>
      <c r="J62" s="1376"/>
      <c r="K62" s="1376"/>
      <c r="L62" s="1376"/>
      <c r="M62" s="618"/>
      <c r="N62" s="1369"/>
      <c r="O62" s="1370"/>
      <c r="P62" s="1370"/>
      <c r="Q62" s="1370"/>
      <c r="R62" s="1370"/>
      <c r="S62" s="1370"/>
      <c r="T62" s="1370"/>
      <c r="U62" s="1370"/>
      <c r="V62" s="1371"/>
      <c r="W62" s="650"/>
      <c r="X62" s="650"/>
      <c r="Y62" s="650"/>
      <c r="Z62" s="650"/>
      <c r="AA62" s="650"/>
      <c r="AB62" s="650"/>
      <c r="AC62" s="650"/>
      <c r="AD62" s="650"/>
      <c r="AE62" s="650"/>
      <c r="AF62" s="650"/>
      <c r="AG62" s="651"/>
      <c r="AH62" s="243"/>
    </row>
    <row r="63" spans="1:34" x14ac:dyDescent="0.2">
      <c r="A63" s="243"/>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row>
  </sheetData>
  <sheetProtection algorithmName="SHA-512" hashValue="KQMOC5u4vrT8iTuaQGlZO1eXx3SVVdLp7iL6MMmdPgLGkzXse4mLMn01SbYv11jX5vGS+IHgPt65QJEuRURc/g==" saltValue="eNg3bFMYytWahMMvUBcxwg==" spinCount="100000" sheet="1" objects="1" scenarios="1" selectLockedCells="1"/>
  <mergeCells count="210">
    <mergeCell ref="N56:V62"/>
    <mergeCell ref="AC57:AG57"/>
    <mergeCell ref="G62:L62"/>
    <mergeCell ref="C53:L53"/>
    <mergeCell ref="N53:Q53"/>
    <mergeCell ref="R53:AB53"/>
    <mergeCell ref="AD53:AG53"/>
    <mergeCell ref="C54:L54"/>
    <mergeCell ref="N54:Q54"/>
    <mergeCell ref="R54:AB54"/>
    <mergeCell ref="AD54:AG54"/>
    <mergeCell ref="AD52:AG52"/>
    <mergeCell ref="B49:B55"/>
    <mergeCell ref="C49:L49"/>
    <mergeCell ref="N49:Q49"/>
    <mergeCell ref="S49:AB49"/>
    <mergeCell ref="AD49:AG49"/>
    <mergeCell ref="C50:L50"/>
    <mergeCell ref="N50:Q50"/>
    <mergeCell ref="S50:AB50"/>
    <mergeCell ref="AD50:AG50"/>
    <mergeCell ref="C51:L51"/>
    <mergeCell ref="C55:L55"/>
    <mergeCell ref="N55:Q55"/>
    <mergeCell ref="R55:AB55"/>
    <mergeCell ref="AD55:AG55"/>
    <mergeCell ref="N51:Q51"/>
    <mergeCell ref="S51:AB51"/>
    <mergeCell ref="AD51:AG51"/>
    <mergeCell ref="C52:L52"/>
    <mergeCell ref="N52:Q52"/>
    <mergeCell ref="S52:AB52"/>
    <mergeCell ref="B41:B46"/>
    <mergeCell ref="C41:L41"/>
    <mergeCell ref="N41:Q41"/>
    <mergeCell ref="S41:AB41"/>
    <mergeCell ref="AD41:AG41"/>
    <mergeCell ref="C42:L42"/>
    <mergeCell ref="N42:Q42"/>
    <mergeCell ref="S42:AB42"/>
    <mergeCell ref="AD42:AG42"/>
    <mergeCell ref="C43:L43"/>
    <mergeCell ref="T45:AB45"/>
    <mergeCell ref="AD45:AG45"/>
    <mergeCell ref="C46:L46"/>
    <mergeCell ref="N46:Q46"/>
    <mergeCell ref="S46:AB46"/>
    <mergeCell ref="AD46:AG46"/>
    <mergeCell ref="N43:Q43"/>
    <mergeCell ref="S43:S45"/>
    <mergeCell ref="T43:AB43"/>
    <mergeCell ref="AD43:AG43"/>
    <mergeCell ref="C44:L44"/>
    <mergeCell ref="N44:Q44"/>
    <mergeCell ref="T44:AB44"/>
    <mergeCell ref="AD44:AG44"/>
    <mergeCell ref="B47:B48"/>
    <mergeCell ref="C47:L47"/>
    <mergeCell ref="N47:Q47"/>
    <mergeCell ref="S47:AB47"/>
    <mergeCell ref="AD47:AG47"/>
    <mergeCell ref="C48:L48"/>
    <mergeCell ref="N48:Q48"/>
    <mergeCell ref="S48:AB48"/>
    <mergeCell ref="AD48:AG48"/>
    <mergeCell ref="C45:L45"/>
    <mergeCell ref="N45:Q45"/>
    <mergeCell ref="C39:L39"/>
    <mergeCell ref="N39:Q39"/>
    <mergeCell ref="S39:AB39"/>
    <mergeCell ref="AD39:AG39"/>
    <mergeCell ref="C40:L40"/>
    <mergeCell ref="N40:Q40"/>
    <mergeCell ref="S40:AB40"/>
    <mergeCell ref="AD40:AG40"/>
    <mergeCell ref="C38:L38"/>
    <mergeCell ref="N38:Q38"/>
    <mergeCell ref="S38:AB38"/>
    <mergeCell ref="AD38:AG38"/>
    <mergeCell ref="C35:L35"/>
    <mergeCell ref="N35:Q35"/>
    <mergeCell ref="S35:AB35"/>
    <mergeCell ref="AD35:AG35"/>
    <mergeCell ref="C36:L36"/>
    <mergeCell ref="N36:Q36"/>
    <mergeCell ref="S36:AB36"/>
    <mergeCell ref="AD36:AG36"/>
    <mergeCell ref="N34:Q34"/>
    <mergeCell ref="S34:AB34"/>
    <mergeCell ref="AD34:AG34"/>
    <mergeCell ref="C32:L32"/>
    <mergeCell ref="N32:Q32"/>
    <mergeCell ref="S32:AB32"/>
    <mergeCell ref="AD32:AG32"/>
    <mergeCell ref="C37:L37"/>
    <mergeCell ref="N37:Q37"/>
    <mergeCell ref="S37:AB37"/>
    <mergeCell ref="AD37:AG37"/>
    <mergeCell ref="S31:AB31"/>
    <mergeCell ref="AD31:AG31"/>
    <mergeCell ref="C22:L22"/>
    <mergeCell ref="N22:Q22"/>
    <mergeCell ref="R22:R52"/>
    <mergeCell ref="S22:S28"/>
    <mergeCell ref="T22:AB22"/>
    <mergeCell ref="AD22:AG22"/>
    <mergeCell ref="C29:L29"/>
    <mergeCell ref="N29:Q29"/>
    <mergeCell ref="S29:AB29"/>
    <mergeCell ref="AD29:AG29"/>
    <mergeCell ref="C30:L30"/>
    <mergeCell ref="N30:Q30"/>
    <mergeCell ref="S30:AB30"/>
    <mergeCell ref="AD30:AG30"/>
    <mergeCell ref="N28:Q28"/>
    <mergeCell ref="T28:AB28"/>
    <mergeCell ref="AD28:AG28"/>
    <mergeCell ref="C33:L33"/>
    <mergeCell ref="N33:Q33"/>
    <mergeCell ref="S33:AB33"/>
    <mergeCell ref="AD33:AG33"/>
    <mergeCell ref="C34:L34"/>
    <mergeCell ref="B26:B40"/>
    <mergeCell ref="C26:L26"/>
    <mergeCell ref="N26:Q26"/>
    <mergeCell ref="T26:AB26"/>
    <mergeCell ref="AD26:AG26"/>
    <mergeCell ref="C27:L27"/>
    <mergeCell ref="C23:L23"/>
    <mergeCell ref="N23:Q23"/>
    <mergeCell ref="T23:AB23"/>
    <mergeCell ref="AD23:AG23"/>
    <mergeCell ref="C24:L24"/>
    <mergeCell ref="N24:Q24"/>
    <mergeCell ref="T24:AB24"/>
    <mergeCell ref="AD24:AG24"/>
    <mergeCell ref="N27:Q27"/>
    <mergeCell ref="T27:AB27"/>
    <mergeCell ref="AD27:AG27"/>
    <mergeCell ref="C28:L28"/>
    <mergeCell ref="C25:L25"/>
    <mergeCell ref="N25:Q25"/>
    <mergeCell ref="T25:AB25"/>
    <mergeCell ref="AD25:AG25"/>
    <mergeCell ref="C31:L31"/>
    <mergeCell ref="N31:Q31"/>
    <mergeCell ref="AD16:AG16"/>
    <mergeCell ref="C17:L17"/>
    <mergeCell ref="N17:Q17"/>
    <mergeCell ref="S17:AB17"/>
    <mergeCell ref="AD17:AG17"/>
    <mergeCell ref="C18:L18"/>
    <mergeCell ref="N18:Q18"/>
    <mergeCell ref="R18:R21"/>
    <mergeCell ref="S18:AB18"/>
    <mergeCell ref="AD18:AG18"/>
    <mergeCell ref="C21:L21"/>
    <mergeCell ref="N21:Q21"/>
    <mergeCell ref="S21:AB21"/>
    <mergeCell ref="AD21:AG21"/>
    <mergeCell ref="AD13:AG14"/>
    <mergeCell ref="B15:B25"/>
    <mergeCell ref="C15:L15"/>
    <mergeCell ref="N15:Q15"/>
    <mergeCell ref="R15:R17"/>
    <mergeCell ref="S15:AB15"/>
    <mergeCell ref="AD15:AG15"/>
    <mergeCell ref="C16:L16"/>
    <mergeCell ref="N16:Q16"/>
    <mergeCell ref="S16:AB16"/>
    <mergeCell ref="B13:D14"/>
    <mergeCell ref="E13:J14"/>
    <mergeCell ref="K13:N14"/>
    <mergeCell ref="O13:R14"/>
    <mergeCell ref="S13:W14"/>
    <mergeCell ref="X13:AC14"/>
    <mergeCell ref="C19:L19"/>
    <mergeCell ref="N19:Q19"/>
    <mergeCell ref="S19:AB19"/>
    <mergeCell ref="AD19:AG19"/>
    <mergeCell ref="C20:L20"/>
    <mergeCell ref="N20:Q20"/>
    <mergeCell ref="S20:AB20"/>
    <mergeCell ref="AD20:AG20"/>
    <mergeCell ref="I12:N12"/>
    <mergeCell ref="P12:U12"/>
    <mergeCell ref="B7:B11"/>
    <mergeCell ref="C8:J8"/>
    <mergeCell ref="M8:P8"/>
    <mergeCell ref="Q8:V8"/>
    <mergeCell ref="W8:AB8"/>
    <mergeCell ref="AC8:AG8"/>
    <mergeCell ref="C10:V10"/>
    <mergeCell ref="W10:Z10"/>
    <mergeCell ref="AB10:AG10"/>
    <mergeCell ref="J11:K11"/>
    <mergeCell ref="A12:H12"/>
    <mergeCell ref="W12:AH12"/>
    <mergeCell ref="A1:AG1"/>
    <mergeCell ref="B2:F3"/>
    <mergeCell ref="G2:W3"/>
    <mergeCell ref="X2:AA3"/>
    <mergeCell ref="AB2:AG3"/>
    <mergeCell ref="D4:E4"/>
    <mergeCell ref="S4:AE6"/>
    <mergeCell ref="B5:P5"/>
    <mergeCell ref="L11:M11"/>
    <mergeCell ref="U11:AD11"/>
    <mergeCell ref="AE11:AG11"/>
    <mergeCell ref="G4:O4"/>
  </mergeCells>
  <printOptions horizontalCentered="1" verticalCentered="1"/>
  <pageMargins left="0.19685039370078741" right="0.19685039370078741" top="0.19685039370078741" bottom="0.19685039370078741" header="0.31496062992125984" footer="0.31496062992125984"/>
  <pageSetup scale="72" orientation="portrait" horizontalDpi="0" verticalDpi="0" r:id="rId1"/>
  <headerFooter scaleWithDoc="0"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rgb="FFFFC000"/>
  </sheetPr>
  <dimension ref="A1:P39"/>
  <sheetViews>
    <sheetView showRowColHeaders="0" zoomScale="140" zoomScaleNormal="140" workbookViewId="0">
      <selection activeCell="E16" sqref="E16"/>
    </sheetView>
  </sheetViews>
  <sheetFormatPr baseColWidth="10" defaultColWidth="0" defaultRowHeight="12.75" zeroHeight="1" x14ac:dyDescent="0.2"/>
  <cols>
    <col min="1" max="1" width="11.42578125" customWidth="1"/>
    <col min="2" max="2" width="10.7109375" customWidth="1"/>
    <col min="3" max="3" width="14.7109375" customWidth="1"/>
    <col min="4" max="4" width="2.7109375" customWidth="1"/>
    <col min="5" max="5" width="14.7109375" customWidth="1"/>
    <col min="6" max="6" width="1.7109375" customWidth="1"/>
    <col min="7" max="7" width="12.7109375" customWidth="1"/>
    <col min="8" max="8" width="1.7109375" customWidth="1"/>
    <col min="9" max="9" width="14.7109375" customWidth="1"/>
    <col min="10" max="10" width="1.7109375" customWidth="1"/>
    <col min="11" max="11" width="12.7109375" customWidth="1"/>
    <col min="12" max="12" width="1.7109375" customWidth="1"/>
    <col min="13" max="13" width="14.7109375" customWidth="1"/>
    <col min="14" max="14" width="18.5703125" customWidth="1"/>
    <col min="15" max="16" width="2.7109375" hidden="1" customWidth="1"/>
    <col min="17" max="16384" width="11.42578125" hidden="1"/>
  </cols>
  <sheetData>
    <row r="1" spans="1:14" s="402" customFormat="1" x14ac:dyDescent="0.2"/>
    <row r="2" spans="1:14" s="402" customFormat="1" x14ac:dyDescent="0.2"/>
    <row r="3" spans="1:14" x14ac:dyDescent="0.2">
      <c r="A3" s="402"/>
      <c r="B3" s="489"/>
      <c r="C3" s="489"/>
      <c r="D3" s="489"/>
      <c r="E3" s="489"/>
      <c r="F3" s="489"/>
      <c r="G3" s="489"/>
      <c r="H3" s="489"/>
      <c r="I3" s="489"/>
      <c r="J3" s="489"/>
      <c r="K3" s="489"/>
      <c r="L3" s="489"/>
      <c r="M3" s="489"/>
      <c r="N3" s="489"/>
    </row>
    <row r="4" spans="1:14" ht="13.5" x14ac:dyDescent="0.25">
      <c r="A4" s="402"/>
      <c r="B4" s="489"/>
      <c r="C4" s="245" t="str">
        <f>+'Datos Generales'!D13</f>
        <v xml:space="preserve">  </v>
      </c>
      <c r="D4" s="490"/>
      <c r="E4" s="246" t="str">
        <f>+'Datos Generales'!D14</f>
        <v xml:space="preserve"> </v>
      </c>
      <c r="F4" s="490"/>
      <c r="G4" s="245" t="str">
        <f>+'Datos Generales'!D15</f>
        <v xml:space="preserve"> </v>
      </c>
      <c r="H4" s="490"/>
      <c r="I4" s="245" t="str">
        <f>+'Datos Generales'!D16</f>
        <v xml:space="preserve"> </v>
      </c>
      <c r="J4" s="491"/>
      <c r="K4" s="491"/>
      <c r="L4" s="491"/>
      <c r="M4" s="491"/>
      <c r="N4" s="491"/>
    </row>
    <row r="5" spans="1:14" x14ac:dyDescent="0.2">
      <c r="A5" s="402"/>
      <c r="B5" s="489"/>
      <c r="C5" s="491"/>
      <c r="D5" s="491"/>
      <c r="E5" s="491"/>
      <c r="F5" s="491"/>
      <c r="G5" s="491"/>
      <c r="H5" s="491"/>
      <c r="I5" s="491"/>
      <c r="J5" s="491"/>
      <c r="K5" s="491"/>
      <c r="L5" s="491"/>
      <c r="M5" s="491"/>
      <c r="N5" s="491"/>
    </row>
    <row r="6" spans="1:14" ht="13.5" x14ac:dyDescent="0.25">
      <c r="A6" s="402"/>
      <c r="B6" s="489"/>
      <c r="C6" s="1378">
        <f>+'Datos Generales'!D17</f>
        <v>0</v>
      </c>
      <c r="D6" s="1378"/>
      <c r="E6" s="1378"/>
      <c r="F6" s="1378"/>
      <c r="G6" s="1378"/>
      <c r="H6" s="1378"/>
      <c r="I6" s="1378"/>
      <c r="J6" s="491"/>
      <c r="K6" s="491"/>
      <c r="L6" s="491"/>
      <c r="M6" s="491"/>
      <c r="N6" s="491"/>
    </row>
    <row r="7" spans="1:14" x14ac:dyDescent="0.2">
      <c r="A7" s="402"/>
      <c r="B7" s="489"/>
      <c r="C7" s="491"/>
      <c r="D7" s="491"/>
      <c r="E7" s="491"/>
      <c r="F7" s="491"/>
      <c r="G7" s="491"/>
      <c r="H7" s="491"/>
      <c r="I7" s="491"/>
      <c r="J7" s="491"/>
      <c r="K7" s="491"/>
      <c r="L7" s="491"/>
      <c r="M7" s="491"/>
      <c r="N7" s="491"/>
    </row>
    <row r="8" spans="1:14" x14ac:dyDescent="0.2">
      <c r="A8" s="402"/>
      <c r="B8" s="489"/>
      <c r="C8" s="247" t="str">
        <f>+'Datos Generales'!D12</f>
        <v xml:space="preserve"> </v>
      </c>
      <c r="D8" s="247">
        <f>+'Datos Generales'!J12</f>
        <v>0</v>
      </c>
      <c r="E8" s="491"/>
      <c r="F8" s="491"/>
      <c r="G8" s="491"/>
      <c r="H8" s="491"/>
      <c r="I8" s="491"/>
      <c r="J8" s="491"/>
      <c r="K8" s="491"/>
      <c r="L8" s="491"/>
      <c r="M8" s="491"/>
      <c r="N8" s="491"/>
    </row>
    <row r="9" spans="1:14" x14ac:dyDescent="0.2">
      <c r="A9" s="402"/>
      <c r="B9" s="489"/>
      <c r="C9" s="491"/>
      <c r="D9" s="491"/>
      <c r="E9" s="491"/>
      <c r="F9" s="491"/>
      <c r="G9" s="491"/>
      <c r="H9" s="491"/>
      <c r="I9" s="491"/>
      <c r="J9" s="491"/>
      <c r="K9" s="491"/>
      <c r="L9" s="491"/>
      <c r="M9" s="491"/>
      <c r="N9" s="491"/>
    </row>
    <row r="10" spans="1:14" x14ac:dyDescent="0.2">
      <c r="A10" s="402"/>
      <c r="B10" s="489"/>
      <c r="C10" s="1377" t="s">
        <v>174</v>
      </c>
      <c r="D10" s="1377"/>
      <c r="E10" s="1377"/>
      <c r="F10" s="1377"/>
      <c r="G10" s="1377"/>
      <c r="H10" s="1377"/>
      <c r="I10" s="1377"/>
      <c r="J10" s="491"/>
      <c r="K10" s="1379" t="s">
        <v>414</v>
      </c>
      <c r="L10" s="1379"/>
      <c r="M10" s="1379"/>
      <c r="N10" s="491"/>
    </row>
    <row r="11" spans="1:14" ht="6" customHeight="1" x14ac:dyDescent="0.2">
      <c r="A11" s="402"/>
      <c r="B11" s="489"/>
      <c r="C11" s="489"/>
      <c r="D11" s="489"/>
      <c r="E11" s="489"/>
      <c r="F11" s="489"/>
      <c r="G11" s="489"/>
      <c r="H11" s="489"/>
      <c r="I11" s="489"/>
      <c r="J11" s="489"/>
      <c r="K11" s="489"/>
      <c r="L11" s="489"/>
      <c r="M11" s="489"/>
      <c r="N11" s="489"/>
    </row>
    <row r="12" spans="1:14" ht="15" customHeight="1" x14ac:dyDescent="0.2">
      <c r="A12" s="402"/>
      <c r="B12" s="489"/>
      <c r="C12" s="248" t="s">
        <v>148</v>
      </c>
      <c r="D12" s="491"/>
      <c r="E12" s="498"/>
      <c r="F12" s="491"/>
      <c r="G12" s="248" t="s">
        <v>149</v>
      </c>
      <c r="H12" s="491"/>
      <c r="I12" s="499"/>
      <c r="J12" s="496"/>
      <c r="K12" s="248" t="s">
        <v>150</v>
      </c>
      <c r="L12" s="491"/>
      <c r="M12" s="499"/>
      <c r="N12" s="491"/>
    </row>
    <row r="13" spans="1:14" ht="6" customHeight="1" x14ac:dyDescent="0.2">
      <c r="A13" s="402"/>
      <c r="B13" s="489"/>
      <c r="C13" s="491"/>
      <c r="D13" s="491"/>
      <c r="E13" s="491"/>
      <c r="F13" s="491"/>
      <c r="G13" s="491"/>
      <c r="H13" s="491"/>
      <c r="I13" s="491"/>
      <c r="J13" s="491"/>
      <c r="K13" s="491"/>
      <c r="L13" s="491"/>
      <c r="M13" s="491"/>
      <c r="N13" s="491"/>
    </row>
    <row r="14" spans="1:14" ht="16.5" x14ac:dyDescent="0.3">
      <c r="A14" s="402"/>
      <c r="B14" s="489"/>
      <c r="C14" s="495"/>
      <c r="D14" s="495"/>
      <c r="E14" s="495"/>
      <c r="F14" s="495"/>
      <c r="G14" s="495"/>
      <c r="H14" s="491"/>
      <c r="I14" s="251" t="s">
        <v>151</v>
      </c>
      <c r="J14" s="491"/>
      <c r="K14" s="252" t="s">
        <v>152</v>
      </c>
      <c r="L14" s="491"/>
      <c r="M14" s="253">
        <f>+(M12-I12)</f>
        <v>0</v>
      </c>
      <c r="N14" s="491"/>
    </row>
    <row r="15" spans="1:14" ht="6" customHeight="1" x14ac:dyDescent="0.2">
      <c r="A15" s="402"/>
      <c r="B15" s="478"/>
      <c r="C15" s="492"/>
      <c r="D15" s="492"/>
      <c r="E15" s="492"/>
      <c r="F15" s="492"/>
      <c r="G15" s="492"/>
      <c r="H15" s="492"/>
      <c r="I15" s="492"/>
      <c r="J15" s="492"/>
      <c r="K15" s="492"/>
      <c r="L15" s="492"/>
      <c r="M15" s="492"/>
      <c r="N15" s="492"/>
    </row>
    <row r="16" spans="1:14" ht="25.5" x14ac:dyDescent="0.2">
      <c r="A16" s="402"/>
      <c r="B16" s="478"/>
      <c r="C16" s="249" t="s">
        <v>287</v>
      </c>
      <c r="D16" s="497"/>
      <c r="E16" s="500"/>
      <c r="F16" s="497"/>
      <c r="G16" s="249" t="s">
        <v>288</v>
      </c>
      <c r="H16" s="497"/>
      <c r="I16" s="250">
        <f>ROUND(+E12*E16/365*M14,-3)</f>
        <v>0</v>
      </c>
      <c r="J16" s="497"/>
      <c r="K16" s="249" t="s">
        <v>412</v>
      </c>
      <c r="L16" s="497"/>
      <c r="M16" s="250">
        <f>+E12+I16</f>
        <v>0</v>
      </c>
      <c r="N16" s="491"/>
    </row>
    <row r="17" spans="1:16" ht="6" customHeight="1" x14ac:dyDescent="0.2">
      <c r="A17" s="402"/>
      <c r="B17" s="478"/>
      <c r="C17" s="491"/>
      <c r="D17" s="491"/>
      <c r="E17" s="491"/>
      <c r="F17" s="491"/>
      <c r="G17" s="491"/>
      <c r="H17" s="491"/>
      <c r="I17" s="491"/>
      <c r="J17" s="491"/>
      <c r="K17" s="491"/>
      <c r="L17" s="491"/>
      <c r="M17" s="491"/>
      <c r="N17" s="491"/>
    </row>
    <row r="18" spans="1:16" ht="15.75" x14ac:dyDescent="0.2">
      <c r="A18" s="402"/>
      <c r="B18" s="478"/>
      <c r="C18" s="491"/>
      <c r="D18" s="491"/>
      <c r="E18" s="491"/>
      <c r="F18" s="491"/>
      <c r="G18" s="491"/>
      <c r="H18" s="491"/>
      <c r="I18" s="491"/>
      <c r="J18" s="491"/>
      <c r="K18" s="249" t="s">
        <v>15</v>
      </c>
      <c r="L18" s="497"/>
      <c r="M18" s="501"/>
      <c r="N18" s="491"/>
    </row>
    <row r="19" spans="1:16" ht="6" customHeight="1" x14ac:dyDescent="0.2">
      <c r="A19" s="402"/>
      <c r="B19" s="478"/>
      <c r="C19" s="491"/>
      <c r="D19" s="491"/>
      <c r="E19" s="491"/>
      <c r="F19" s="491"/>
      <c r="G19" s="491"/>
      <c r="H19" s="491"/>
      <c r="I19" s="491"/>
      <c r="J19" s="491"/>
      <c r="K19" s="491"/>
      <c r="L19" s="491"/>
      <c r="M19" s="491"/>
      <c r="N19" s="491"/>
    </row>
    <row r="20" spans="1:16" ht="25.5" x14ac:dyDescent="0.2">
      <c r="A20" s="402"/>
      <c r="B20" s="478"/>
      <c r="C20" s="491"/>
      <c r="D20" s="491"/>
      <c r="E20" s="491"/>
      <c r="F20" s="491"/>
      <c r="G20" s="491"/>
      <c r="H20" s="491"/>
      <c r="I20" s="491"/>
      <c r="J20" s="491"/>
      <c r="K20" s="249" t="s">
        <v>413</v>
      </c>
      <c r="L20" s="497"/>
      <c r="M20" s="250">
        <f>+M16+M18</f>
        <v>0</v>
      </c>
      <c r="N20" s="491"/>
    </row>
    <row r="21" spans="1:16" x14ac:dyDescent="0.2">
      <c r="A21" s="402"/>
      <c r="B21" s="478"/>
      <c r="C21" s="478"/>
      <c r="D21" s="478"/>
      <c r="E21" s="493"/>
      <c r="F21" s="478"/>
      <c r="G21" s="494" t="s">
        <v>289</v>
      </c>
      <c r="H21" s="478"/>
      <c r="I21" s="478"/>
      <c r="J21" s="478"/>
      <c r="K21" s="478"/>
      <c r="L21" s="478"/>
      <c r="M21" s="478"/>
      <c r="N21" s="478"/>
    </row>
    <row r="22" spans="1:16" hidden="1" x14ac:dyDescent="0.2"/>
    <row r="23" spans="1:16" hidden="1" x14ac:dyDescent="0.2"/>
    <row r="24" spans="1:16" hidden="1" x14ac:dyDescent="0.2"/>
    <row r="25" spans="1:16" hidden="1" x14ac:dyDescent="0.2"/>
    <row r="26" spans="1:16" hidden="1" x14ac:dyDescent="0.2">
      <c r="P26" s="6"/>
    </row>
    <row r="27" spans="1:16" hidden="1" x14ac:dyDescent="0.2"/>
    <row r="28" spans="1:16" hidden="1" x14ac:dyDescent="0.2"/>
    <row r="29" spans="1:16" hidden="1" x14ac:dyDescent="0.2"/>
    <row r="30" spans="1:16" hidden="1" x14ac:dyDescent="0.2"/>
    <row r="31" spans="1:16" hidden="1" x14ac:dyDescent="0.2"/>
    <row r="32" spans="1:16" hidden="1" x14ac:dyDescent="0.2"/>
    <row r="33" hidden="1" x14ac:dyDescent="0.2"/>
    <row r="34" hidden="1" x14ac:dyDescent="0.2"/>
    <row r="35" hidden="1" x14ac:dyDescent="0.2"/>
    <row r="36" hidden="1" x14ac:dyDescent="0.2"/>
    <row r="37" hidden="1" x14ac:dyDescent="0.2"/>
    <row r="38" hidden="1" x14ac:dyDescent="0.2"/>
    <row r="39" hidden="1" x14ac:dyDescent="0.2"/>
  </sheetData>
  <sheetProtection algorithmName="SHA-512" hashValue="noh/IGsm7JmoiMddRp7TJ0QPbApHys+KIjNGdv31sdpDrnPhvERRDVyQjc6mmdo+Bsx5/DQSVvMYTzaPLiaHPQ==" saltValue="0GMFlZ7et3cb4k0lQVPvTg==" spinCount="100000" sheet="1" objects="1" scenarios="1" formatCells="0" formatColumns="0" formatRows="0" selectLockedCells="1"/>
  <mergeCells count="3">
    <mergeCell ref="C10:I10"/>
    <mergeCell ref="C6:I6"/>
    <mergeCell ref="K10:M10"/>
  </mergeCells>
  <phoneticPr fontId="9" type="noConversion"/>
  <pageMargins left="0.39370078740157483" right="0.39370078740157483" top="0.39370078740157483" bottom="0.39370078740157483" header="0" footer="0"/>
  <pageSetup scale="85" orientation="landscape" horizontalDpi="4294967293" verticalDpi="144"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43"/>
  <sheetViews>
    <sheetView showRowColHeaders="0" zoomScale="120" zoomScaleNormal="120" workbookViewId="0">
      <selection activeCell="B12" sqref="B12:D12"/>
    </sheetView>
  </sheetViews>
  <sheetFormatPr baseColWidth="10" defaultColWidth="0" defaultRowHeight="12.75" zeroHeight="1" x14ac:dyDescent="0.2"/>
  <cols>
    <col min="1" max="1" width="2.7109375" customWidth="1"/>
    <col min="2" max="2" width="12.7109375" customWidth="1"/>
    <col min="3" max="3" width="2.7109375" customWidth="1"/>
    <col min="4" max="4" width="12.7109375" customWidth="1"/>
    <col min="5" max="5" width="0.85546875" customWidth="1"/>
    <col min="6" max="6" width="12.7109375" customWidth="1"/>
    <col min="7" max="7" width="0.85546875" customWidth="1"/>
    <col min="8" max="8" width="12.7109375" customWidth="1"/>
    <col min="9" max="9" width="0.85546875" customWidth="1"/>
    <col min="10" max="10" width="12.7109375" customWidth="1"/>
    <col min="11" max="11" width="0.85546875" customWidth="1"/>
    <col min="12" max="12" width="12.7109375" customWidth="1"/>
    <col min="13" max="13" width="0.85546875" customWidth="1"/>
    <col min="14" max="14" width="12.7109375" customWidth="1"/>
    <col min="15" max="15" width="0.85546875" customWidth="1"/>
    <col min="16" max="16" width="12.7109375" customWidth="1"/>
    <col min="17" max="17" width="0.85546875" customWidth="1"/>
    <col min="18" max="18" width="12.7109375" customWidth="1"/>
    <col min="19" max="19" width="1.7109375" customWidth="1"/>
    <col min="20" max="22" width="1.7109375" hidden="1" customWidth="1"/>
    <col min="23" max="16384" width="11.42578125" hidden="1"/>
  </cols>
  <sheetData>
    <row r="1" spans="1:20" x14ac:dyDescent="0.2">
      <c r="A1" s="38"/>
      <c r="B1" s="39"/>
      <c r="C1" s="39"/>
      <c r="D1" s="40"/>
      <c r="E1" s="39"/>
      <c r="F1" s="38"/>
      <c r="G1" s="38"/>
      <c r="H1" s="38"/>
      <c r="I1" s="38"/>
      <c r="J1" s="38"/>
      <c r="K1" s="38"/>
      <c r="L1" s="38"/>
      <c r="M1" s="38"/>
      <c r="N1" s="38"/>
      <c r="O1" s="38"/>
      <c r="P1" s="38"/>
      <c r="Q1" s="38"/>
      <c r="R1" s="38"/>
      <c r="S1" s="38"/>
      <c r="T1" s="37"/>
    </row>
    <row r="2" spans="1:20" x14ac:dyDescent="0.2">
      <c r="A2" s="38"/>
      <c r="B2" s="67" t="str">
        <f>+'Datos Generales'!D13</f>
        <v xml:space="preserve">  </v>
      </c>
      <c r="C2" s="47"/>
      <c r="D2" s="68" t="str">
        <f>+'Datos Generales'!D14</f>
        <v xml:space="preserve"> </v>
      </c>
      <c r="E2" s="71"/>
      <c r="F2" s="69" t="str">
        <f>+'Datos Generales'!D15</f>
        <v xml:space="preserve"> </v>
      </c>
      <c r="G2" s="71"/>
      <c r="H2" s="69" t="str">
        <f>+'Datos Generales'!D16</f>
        <v xml:space="preserve"> </v>
      </c>
      <c r="I2" s="49"/>
      <c r="J2" s="58"/>
      <c r="K2" s="58"/>
      <c r="L2" s="47"/>
      <c r="M2" s="47"/>
      <c r="N2" s="47"/>
      <c r="O2" s="47"/>
      <c r="P2" s="47"/>
      <c r="Q2" s="47"/>
      <c r="R2" s="41" t="s">
        <v>175</v>
      </c>
      <c r="S2" s="35"/>
      <c r="T2" s="37"/>
    </row>
    <row r="3" spans="1:20" ht="3" customHeight="1" x14ac:dyDescent="0.2">
      <c r="A3" s="38"/>
      <c r="B3" s="47"/>
      <c r="C3" s="74"/>
      <c r="D3" s="112"/>
      <c r="E3" s="58"/>
      <c r="F3" s="112"/>
      <c r="G3" s="47"/>
      <c r="H3" s="47"/>
      <c r="I3" s="47"/>
      <c r="J3" s="47"/>
      <c r="K3" s="47"/>
      <c r="L3" s="47"/>
      <c r="M3" s="47"/>
      <c r="N3" s="47"/>
      <c r="O3" s="47"/>
      <c r="P3" s="47"/>
      <c r="Q3" s="47"/>
      <c r="R3" s="47"/>
      <c r="S3" s="35"/>
      <c r="T3" s="37"/>
    </row>
    <row r="4" spans="1:20" ht="13.5" x14ac:dyDescent="0.25">
      <c r="A4" s="40"/>
      <c r="B4" s="1380">
        <f>+'Datos Generales'!D17</f>
        <v>0</v>
      </c>
      <c r="C4" s="1381"/>
      <c r="D4" s="1381"/>
      <c r="E4" s="1381"/>
      <c r="F4" s="1381"/>
      <c r="G4" s="1381"/>
      <c r="H4" s="1382"/>
      <c r="I4" s="58"/>
      <c r="J4" s="58"/>
      <c r="K4" s="58"/>
      <c r="L4" s="58"/>
      <c r="M4" s="47"/>
      <c r="N4" s="47"/>
      <c r="O4" s="47"/>
      <c r="P4" s="47"/>
      <c r="Q4" s="47"/>
      <c r="R4" s="41" t="s">
        <v>17</v>
      </c>
      <c r="S4" s="35"/>
      <c r="T4" s="37"/>
    </row>
    <row r="5" spans="1:20" ht="3" customHeight="1" x14ac:dyDescent="0.2">
      <c r="A5" s="38"/>
      <c r="B5" s="47"/>
      <c r="C5" s="47"/>
      <c r="D5" s="47"/>
      <c r="E5" s="47"/>
      <c r="F5" s="47"/>
      <c r="G5" s="47"/>
      <c r="H5" s="47"/>
      <c r="I5" s="47"/>
      <c r="J5" s="47"/>
      <c r="K5" s="47"/>
      <c r="L5" s="47"/>
      <c r="M5" s="47"/>
      <c r="N5" s="47"/>
      <c r="O5" s="47"/>
      <c r="P5" s="47"/>
      <c r="Q5" s="47"/>
      <c r="R5" s="47"/>
      <c r="S5" s="35"/>
      <c r="T5" s="37"/>
    </row>
    <row r="6" spans="1:20" x14ac:dyDescent="0.2">
      <c r="A6" s="38"/>
      <c r="B6" s="70" t="str">
        <f>+'Datos Generales'!D12</f>
        <v xml:space="preserve"> </v>
      </c>
      <c r="C6" s="69">
        <f>+'Datos Generales'!J12</f>
        <v>0</v>
      </c>
      <c r="D6" s="49"/>
      <c r="E6" s="47"/>
      <c r="F6" s="47"/>
      <c r="G6" s="47"/>
      <c r="H6" s="47"/>
      <c r="I6" s="47"/>
      <c r="J6" s="47"/>
      <c r="K6" s="47"/>
      <c r="L6" s="47"/>
      <c r="M6" s="47"/>
      <c r="N6" s="47"/>
      <c r="O6" s="47"/>
      <c r="P6" s="47"/>
      <c r="Q6" s="47"/>
      <c r="R6" s="41">
        <f>+'Datos Generales'!D11</f>
        <v>2025</v>
      </c>
      <c r="S6" s="35"/>
      <c r="T6" s="37"/>
    </row>
    <row r="7" spans="1:20" ht="3" customHeight="1" x14ac:dyDescent="0.2">
      <c r="A7" s="38"/>
      <c r="B7" s="47"/>
      <c r="C7" s="72"/>
      <c r="D7" s="47"/>
      <c r="E7" s="47"/>
      <c r="F7" s="47"/>
      <c r="G7" s="47"/>
      <c r="H7" s="47"/>
      <c r="I7" s="47"/>
      <c r="J7" s="47"/>
      <c r="K7" s="47"/>
      <c r="L7" s="47"/>
      <c r="M7" s="47"/>
      <c r="N7" s="47"/>
      <c r="O7" s="47"/>
      <c r="P7" s="47"/>
      <c r="Q7" s="47"/>
      <c r="R7" s="47"/>
      <c r="S7" s="35"/>
      <c r="T7" s="37"/>
    </row>
    <row r="8" spans="1:20" ht="16.5" x14ac:dyDescent="0.3">
      <c r="A8" s="52"/>
      <c r="B8" s="1392" t="s">
        <v>176</v>
      </c>
      <c r="C8" s="1393"/>
      <c r="D8" s="1393"/>
      <c r="E8" s="1393"/>
      <c r="F8" s="1393"/>
      <c r="G8" s="1393"/>
      <c r="H8" s="1393"/>
      <c r="I8" s="1393"/>
      <c r="J8" s="1393"/>
      <c r="K8" s="1393"/>
      <c r="L8" s="1393"/>
      <c r="M8" s="49"/>
      <c r="N8" s="58"/>
      <c r="O8" s="58"/>
      <c r="P8" s="58"/>
      <c r="Q8" s="58"/>
      <c r="R8" s="58"/>
      <c r="S8" s="35"/>
      <c r="T8" s="37"/>
    </row>
    <row r="9" spans="1:20" ht="3" customHeight="1" x14ac:dyDescent="0.2">
      <c r="A9" s="38"/>
      <c r="B9" s="47"/>
      <c r="C9" s="47"/>
      <c r="D9" s="47"/>
      <c r="E9" s="47"/>
      <c r="F9" s="47"/>
      <c r="G9" s="47"/>
      <c r="H9" s="47"/>
      <c r="I9" s="47"/>
      <c r="J9" s="47"/>
      <c r="K9" s="47"/>
      <c r="L9" s="47"/>
      <c r="M9" s="47"/>
      <c r="N9" s="47"/>
      <c r="O9" s="47"/>
      <c r="P9" s="47"/>
      <c r="Q9" s="47"/>
      <c r="R9" s="47"/>
      <c r="S9" s="35"/>
      <c r="T9" s="37"/>
    </row>
    <row r="10" spans="1:20" ht="54" x14ac:dyDescent="0.25">
      <c r="A10" s="52"/>
      <c r="B10" s="1394" t="s">
        <v>70</v>
      </c>
      <c r="C10" s="1395"/>
      <c r="D10" s="1396"/>
      <c r="E10" s="113"/>
      <c r="F10" s="114">
        <f>+H10-1</f>
        <v>2021</v>
      </c>
      <c r="G10" s="115"/>
      <c r="H10" s="116">
        <f>+J10-1</f>
        <v>2022</v>
      </c>
      <c r="I10" s="115"/>
      <c r="J10" s="116">
        <f>+L10-1</f>
        <v>2023</v>
      </c>
      <c r="K10" s="115"/>
      <c r="L10" s="116">
        <f>+R6-1</f>
        <v>2024</v>
      </c>
      <c r="M10" s="113"/>
      <c r="N10" s="117" t="s">
        <v>177</v>
      </c>
      <c r="O10" s="118"/>
      <c r="P10" s="117" t="s">
        <v>182</v>
      </c>
      <c r="Q10" s="119"/>
      <c r="R10" s="116" t="s">
        <v>178</v>
      </c>
      <c r="S10" s="73"/>
      <c r="T10" s="37"/>
    </row>
    <row r="11" spans="1:20" ht="3" customHeight="1" x14ac:dyDescent="0.2">
      <c r="A11" s="38"/>
      <c r="B11" s="74"/>
      <c r="C11" s="47"/>
      <c r="D11" s="47"/>
      <c r="E11" s="47"/>
      <c r="F11" s="74"/>
      <c r="G11" s="47"/>
      <c r="H11" s="47"/>
      <c r="I11" s="47"/>
      <c r="J11" s="47"/>
      <c r="K11" s="47"/>
      <c r="L11" s="47"/>
      <c r="M11" s="47"/>
      <c r="N11" s="47"/>
      <c r="O11" s="47"/>
      <c r="P11" s="47"/>
      <c r="Q11" s="47"/>
      <c r="R11" s="47"/>
      <c r="S11" s="35"/>
      <c r="T11" s="37"/>
    </row>
    <row r="12" spans="1:20" ht="13.5" x14ac:dyDescent="0.25">
      <c r="A12" s="53">
        <v>1</v>
      </c>
      <c r="B12" s="1397"/>
      <c r="C12" s="1398"/>
      <c r="D12" s="1399"/>
      <c r="E12" s="38"/>
      <c r="F12" s="26"/>
      <c r="G12" s="24"/>
      <c r="H12" s="26"/>
      <c r="I12" s="24"/>
      <c r="J12" s="26"/>
      <c r="K12" s="24"/>
      <c r="L12" s="26"/>
      <c r="M12" s="24"/>
      <c r="N12" s="26"/>
      <c r="O12" s="24"/>
      <c r="P12" s="26"/>
      <c r="Q12" s="29"/>
      <c r="R12" s="120">
        <f>+L12+N12-P12</f>
        <v>0</v>
      </c>
      <c r="S12" s="38"/>
      <c r="T12" s="37"/>
    </row>
    <row r="13" spans="1:20" ht="13.5" x14ac:dyDescent="0.25">
      <c r="A13" s="53">
        <v>2</v>
      </c>
      <c r="B13" s="1386"/>
      <c r="C13" s="1387"/>
      <c r="D13" s="1388"/>
      <c r="E13" s="38"/>
      <c r="F13" s="27"/>
      <c r="G13" s="24"/>
      <c r="H13" s="27"/>
      <c r="I13" s="24"/>
      <c r="J13" s="27"/>
      <c r="K13" s="24"/>
      <c r="L13" s="27"/>
      <c r="M13" s="24"/>
      <c r="N13" s="27"/>
      <c r="O13" s="24"/>
      <c r="P13" s="27"/>
      <c r="Q13" s="29"/>
      <c r="R13" s="121">
        <f>+L13+N13-P13</f>
        <v>0</v>
      </c>
      <c r="S13" s="38"/>
      <c r="T13" s="37"/>
    </row>
    <row r="14" spans="1:20" ht="13.5" x14ac:dyDescent="0.25">
      <c r="A14" s="53">
        <v>3</v>
      </c>
      <c r="B14" s="1386"/>
      <c r="C14" s="1387"/>
      <c r="D14" s="1388"/>
      <c r="E14" s="38"/>
      <c r="F14" s="27"/>
      <c r="G14" s="24"/>
      <c r="H14" s="27"/>
      <c r="I14" s="24"/>
      <c r="J14" s="27"/>
      <c r="K14" s="24"/>
      <c r="L14" s="27"/>
      <c r="M14" s="24"/>
      <c r="N14" s="27"/>
      <c r="O14" s="24"/>
      <c r="P14" s="27"/>
      <c r="Q14" s="29"/>
      <c r="R14" s="121">
        <f t="shared" ref="R14:R33" si="0">+L14+N14-P14</f>
        <v>0</v>
      </c>
      <c r="S14" s="38"/>
      <c r="T14" s="37"/>
    </row>
    <row r="15" spans="1:20" ht="13.5" x14ac:dyDescent="0.25">
      <c r="A15" s="53">
        <v>4</v>
      </c>
      <c r="B15" s="1386"/>
      <c r="C15" s="1387"/>
      <c r="D15" s="1388"/>
      <c r="E15" s="38"/>
      <c r="F15" s="27"/>
      <c r="G15" s="24"/>
      <c r="H15" s="27"/>
      <c r="I15" s="24"/>
      <c r="J15" s="27"/>
      <c r="K15" s="24"/>
      <c r="L15" s="27"/>
      <c r="M15" s="24"/>
      <c r="N15" s="27"/>
      <c r="O15" s="24"/>
      <c r="P15" s="27"/>
      <c r="Q15" s="29"/>
      <c r="R15" s="121">
        <f t="shared" si="0"/>
        <v>0</v>
      </c>
      <c r="S15" s="38"/>
      <c r="T15" s="37"/>
    </row>
    <row r="16" spans="1:20" ht="13.5" x14ac:dyDescent="0.25">
      <c r="A16" s="53">
        <v>5</v>
      </c>
      <c r="B16" s="1386"/>
      <c r="C16" s="1387"/>
      <c r="D16" s="1388"/>
      <c r="E16" s="38"/>
      <c r="F16" s="27"/>
      <c r="G16" s="24"/>
      <c r="H16" s="27"/>
      <c r="I16" s="24"/>
      <c r="J16" s="27"/>
      <c r="K16" s="24"/>
      <c r="L16" s="27"/>
      <c r="M16" s="24"/>
      <c r="N16" s="27"/>
      <c r="O16" s="24"/>
      <c r="P16" s="27"/>
      <c r="Q16" s="29"/>
      <c r="R16" s="121">
        <f t="shared" si="0"/>
        <v>0</v>
      </c>
      <c r="S16" s="38"/>
      <c r="T16" s="37"/>
    </row>
    <row r="17" spans="1:20" ht="13.5" x14ac:dyDescent="0.25">
      <c r="A17" s="53">
        <v>6</v>
      </c>
      <c r="B17" s="1386"/>
      <c r="C17" s="1387"/>
      <c r="D17" s="1388"/>
      <c r="E17" s="38"/>
      <c r="F17" s="27"/>
      <c r="G17" s="24"/>
      <c r="H17" s="27"/>
      <c r="I17" s="24"/>
      <c r="J17" s="27"/>
      <c r="K17" s="24"/>
      <c r="L17" s="27"/>
      <c r="M17" s="24"/>
      <c r="N17" s="27"/>
      <c r="O17" s="24"/>
      <c r="P17" s="27"/>
      <c r="Q17" s="29"/>
      <c r="R17" s="121">
        <f t="shared" si="0"/>
        <v>0</v>
      </c>
      <c r="S17" s="38"/>
      <c r="T17" s="37"/>
    </row>
    <row r="18" spans="1:20" ht="13.5" x14ac:dyDescent="0.25">
      <c r="A18" s="53">
        <v>7</v>
      </c>
      <c r="B18" s="1386"/>
      <c r="C18" s="1387"/>
      <c r="D18" s="1388"/>
      <c r="E18" s="38"/>
      <c r="F18" s="27"/>
      <c r="G18" s="24"/>
      <c r="H18" s="27"/>
      <c r="I18" s="24"/>
      <c r="J18" s="27"/>
      <c r="K18" s="24"/>
      <c r="L18" s="27"/>
      <c r="M18" s="24"/>
      <c r="N18" s="27"/>
      <c r="O18" s="24"/>
      <c r="P18" s="27"/>
      <c r="Q18" s="29"/>
      <c r="R18" s="121">
        <f t="shared" si="0"/>
        <v>0</v>
      </c>
      <c r="S18" s="38"/>
      <c r="T18" s="37"/>
    </row>
    <row r="19" spans="1:20" ht="13.5" x14ac:dyDescent="0.25">
      <c r="A19" s="53">
        <v>8</v>
      </c>
      <c r="B19" s="1386"/>
      <c r="C19" s="1387"/>
      <c r="D19" s="1388"/>
      <c r="E19" s="38"/>
      <c r="F19" s="27"/>
      <c r="G19" s="24"/>
      <c r="H19" s="27"/>
      <c r="I19" s="24"/>
      <c r="J19" s="27"/>
      <c r="K19" s="24"/>
      <c r="L19" s="27"/>
      <c r="M19" s="24"/>
      <c r="N19" s="27"/>
      <c r="O19" s="24"/>
      <c r="P19" s="27"/>
      <c r="Q19" s="29"/>
      <c r="R19" s="121">
        <f t="shared" si="0"/>
        <v>0</v>
      </c>
      <c r="S19" s="38"/>
      <c r="T19" s="37"/>
    </row>
    <row r="20" spans="1:20" ht="13.5" x14ac:dyDescent="0.25">
      <c r="A20" s="53">
        <v>9</v>
      </c>
      <c r="B20" s="1386"/>
      <c r="C20" s="1387"/>
      <c r="D20" s="1388"/>
      <c r="E20" s="38"/>
      <c r="F20" s="27"/>
      <c r="G20" s="24"/>
      <c r="H20" s="27"/>
      <c r="I20" s="24"/>
      <c r="J20" s="27"/>
      <c r="K20" s="24"/>
      <c r="L20" s="27"/>
      <c r="M20" s="24"/>
      <c r="N20" s="27"/>
      <c r="O20" s="24"/>
      <c r="P20" s="27"/>
      <c r="Q20" s="29"/>
      <c r="R20" s="121">
        <f t="shared" si="0"/>
        <v>0</v>
      </c>
      <c r="S20" s="38"/>
      <c r="T20" s="37"/>
    </row>
    <row r="21" spans="1:20" ht="13.5" x14ac:dyDescent="0.25">
      <c r="A21" s="53">
        <v>10</v>
      </c>
      <c r="B21" s="1386"/>
      <c r="C21" s="1387"/>
      <c r="D21" s="1388"/>
      <c r="E21" s="38"/>
      <c r="F21" s="27"/>
      <c r="G21" s="24"/>
      <c r="H21" s="27"/>
      <c r="I21" s="24"/>
      <c r="J21" s="27"/>
      <c r="K21" s="24"/>
      <c r="L21" s="27"/>
      <c r="M21" s="24"/>
      <c r="N21" s="27"/>
      <c r="O21" s="24"/>
      <c r="P21" s="27"/>
      <c r="Q21" s="29"/>
      <c r="R21" s="121">
        <f t="shared" si="0"/>
        <v>0</v>
      </c>
      <c r="S21" s="38"/>
      <c r="T21" s="37"/>
    </row>
    <row r="22" spans="1:20" ht="13.5" x14ac:dyDescent="0.25">
      <c r="A22" s="53">
        <v>11</v>
      </c>
      <c r="B22" s="1386"/>
      <c r="C22" s="1387"/>
      <c r="D22" s="1388"/>
      <c r="E22" s="38"/>
      <c r="F22" s="27"/>
      <c r="G22" s="24"/>
      <c r="H22" s="27"/>
      <c r="I22" s="24"/>
      <c r="J22" s="27"/>
      <c r="K22" s="24"/>
      <c r="L22" s="27"/>
      <c r="M22" s="24"/>
      <c r="N22" s="27"/>
      <c r="O22" s="24"/>
      <c r="P22" s="27"/>
      <c r="Q22" s="29"/>
      <c r="R22" s="121">
        <f t="shared" si="0"/>
        <v>0</v>
      </c>
      <c r="S22" s="38"/>
      <c r="T22" s="37"/>
    </row>
    <row r="23" spans="1:20" ht="13.5" x14ac:dyDescent="0.25">
      <c r="A23" s="53">
        <v>12</v>
      </c>
      <c r="B23" s="1386"/>
      <c r="C23" s="1387"/>
      <c r="D23" s="1388"/>
      <c r="E23" s="38"/>
      <c r="F23" s="27"/>
      <c r="G23" s="24"/>
      <c r="H23" s="27"/>
      <c r="I23" s="24"/>
      <c r="J23" s="27"/>
      <c r="K23" s="24"/>
      <c r="L23" s="27"/>
      <c r="M23" s="24"/>
      <c r="N23" s="27"/>
      <c r="O23" s="24"/>
      <c r="P23" s="27"/>
      <c r="Q23" s="29"/>
      <c r="R23" s="121">
        <f t="shared" si="0"/>
        <v>0</v>
      </c>
      <c r="S23" s="38"/>
      <c r="T23" s="37"/>
    </row>
    <row r="24" spans="1:20" ht="13.5" x14ac:dyDescent="0.25">
      <c r="A24" s="53">
        <v>13</v>
      </c>
      <c r="B24" s="111"/>
      <c r="C24" s="109"/>
      <c r="D24" s="110"/>
      <c r="E24" s="38"/>
      <c r="F24" s="27"/>
      <c r="G24" s="24"/>
      <c r="H24" s="27"/>
      <c r="I24" s="24"/>
      <c r="J24" s="27"/>
      <c r="K24" s="24"/>
      <c r="L24" s="27"/>
      <c r="M24" s="24"/>
      <c r="N24" s="27"/>
      <c r="O24" s="24"/>
      <c r="P24" s="27"/>
      <c r="Q24" s="29"/>
      <c r="R24" s="121">
        <f t="shared" si="0"/>
        <v>0</v>
      </c>
      <c r="S24" s="38"/>
      <c r="T24" s="37"/>
    </row>
    <row r="25" spans="1:20" ht="13.5" x14ac:dyDescent="0.25">
      <c r="A25" s="53">
        <v>14</v>
      </c>
      <c r="B25" s="111"/>
      <c r="C25" s="109"/>
      <c r="D25" s="110"/>
      <c r="E25" s="38"/>
      <c r="F25" s="27"/>
      <c r="G25" s="24"/>
      <c r="H25" s="27"/>
      <c r="I25" s="24"/>
      <c r="J25" s="27"/>
      <c r="K25" s="24"/>
      <c r="L25" s="27"/>
      <c r="M25" s="24"/>
      <c r="N25" s="27"/>
      <c r="O25" s="24"/>
      <c r="P25" s="27"/>
      <c r="Q25" s="29"/>
      <c r="R25" s="121">
        <f t="shared" si="0"/>
        <v>0</v>
      </c>
      <c r="S25" s="38"/>
      <c r="T25" s="37"/>
    </row>
    <row r="26" spans="1:20" ht="13.5" x14ac:dyDescent="0.25">
      <c r="A26" s="53">
        <v>15</v>
      </c>
      <c r="B26" s="111"/>
      <c r="C26" s="109"/>
      <c r="D26" s="110"/>
      <c r="E26" s="38"/>
      <c r="F26" s="27"/>
      <c r="G26" s="24"/>
      <c r="H26" s="27"/>
      <c r="I26" s="24"/>
      <c r="J26" s="27"/>
      <c r="K26" s="24"/>
      <c r="L26" s="27"/>
      <c r="M26" s="24"/>
      <c r="N26" s="27"/>
      <c r="O26" s="24"/>
      <c r="P26" s="27"/>
      <c r="Q26" s="29"/>
      <c r="R26" s="121">
        <f t="shared" si="0"/>
        <v>0</v>
      </c>
      <c r="S26" s="38"/>
      <c r="T26" s="37"/>
    </row>
    <row r="27" spans="1:20" ht="13.5" x14ac:dyDescent="0.25">
      <c r="A27" s="53">
        <v>16</v>
      </c>
      <c r="B27" s="111"/>
      <c r="C27" s="109"/>
      <c r="D27" s="110"/>
      <c r="E27" s="38"/>
      <c r="F27" s="27"/>
      <c r="G27" s="24"/>
      <c r="H27" s="27"/>
      <c r="I27" s="24"/>
      <c r="J27" s="27"/>
      <c r="K27" s="24"/>
      <c r="L27" s="27"/>
      <c r="M27" s="24"/>
      <c r="N27" s="27"/>
      <c r="O27" s="24"/>
      <c r="P27" s="27"/>
      <c r="Q27" s="29"/>
      <c r="R27" s="121">
        <f t="shared" si="0"/>
        <v>0</v>
      </c>
      <c r="S27" s="38"/>
      <c r="T27" s="37"/>
    </row>
    <row r="28" spans="1:20" ht="13.5" x14ac:dyDescent="0.25">
      <c r="A28" s="53">
        <v>17</v>
      </c>
      <c r="B28" s="129"/>
      <c r="C28" s="109"/>
      <c r="D28" s="110"/>
      <c r="E28" s="38"/>
      <c r="F28" s="27"/>
      <c r="G28" s="24"/>
      <c r="H28" s="27"/>
      <c r="I28" s="24"/>
      <c r="J28" s="27"/>
      <c r="K28" s="24"/>
      <c r="L28" s="27"/>
      <c r="M28" s="24"/>
      <c r="N28" s="27"/>
      <c r="O28" s="24"/>
      <c r="P28" s="27"/>
      <c r="Q28" s="29"/>
      <c r="R28" s="121">
        <f t="shared" si="0"/>
        <v>0</v>
      </c>
      <c r="S28" s="38"/>
      <c r="T28" s="37"/>
    </row>
    <row r="29" spans="1:20" ht="13.5" x14ac:dyDescent="0.25">
      <c r="A29" s="53">
        <v>18</v>
      </c>
      <c r="B29" s="1386"/>
      <c r="C29" s="1387"/>
      <c r="D29" s="1388"/>
      <c r="E29" s="38"/>
      <c r="F29" s="27"/>
      <c r="G29" s="24"/>
      <c r="H29" s="27"/>
      <c r="I29" s="24"/>
      <c r="J29" s="27"/>
      <c r="K29" s="24"/>
      <c r="L29" s="27"/>
      <c r="M29" s="24"/>
      <c r="N29" s="27"/>
      <c r="O29" s="24"/>
      <c r="P29" s="27"/>
      <c r="Q29" s="29"/>
      <c r="R29" s="121">
        <f t="shared" si="0"/>
        <v>0</v>
      </c>
      <c r="S29" s="38"/>
      <c r="T29" s="37"/>
    </row>
    <row r="30" spans="1:20" ht="13.5" x14ac:dyDescent="0.25">
      <c r="A30" s="53">
        <v>19</v>
      </c>
      <c r="B30" s="1386"/>
      <c r="C30" s="1387"/>
      <c r="D30" s="1388"/>
      <c r="E30" s="38"/>
      <c r="F30" s="27"/>
      <c r="G30" s="24"/>
      <c r="H30" s="27"/>
      <c r="I30" s="24"/>
      <c r="J30" s="27"/>
      <c r="K30" s="24"/>
      <c r="L30" s="27"/>
      <c r="M30" s="24"/>
      <c r="N30" s="27"/>
      <c r="O30" s="24"/>
      <c r="P30" s="27"/>
      <c r="Q30" s="29"/>
      <c r="R30" s="121">
        <f t="shared" si="0"/>
        <v>0</v>
      </c>
      <c r="S30" s="38"/>
      <c r="T30" s="37"/>
    </row>
    <row r="31" spans="1:20" ht="13.5" x14ac:dyDescent="0.25">
      <c r="A31" s="53">
        <v>20</v>
      </c>
      <c r="B31" s="1386"/>
      <c r="C31" s="1387"/>
      <c r="D31" s="1388"/>
      <c r="E31" s="38"/>
      <c r="F31" s="27"/>
      <c r="G31" s="24"/>
      <c r="H31" s="27"/>
      <c r="I31" s="24"/>
      <c r="J31" s="27"/>
      <c r="K31" s="24"/>
      <c r="L31" s="27"/>
      <c r="M31" s="24"/>
      <c r="N31" s="27"/>
      <c r="O31" s="24"/>
      <c r="P31" s="27"/>
      <c r="Q31" s="29"/>
      <c r="R31" s="121">
        <f t="shared" si="0"/>
        <v>0</v>
      </c>
      <c r="S31" s="38"/>
      <c r="T31" s="37"/>
    </row>
    <row r="32" spans="1:20" ht="13.5" x14ac:dyDescent="0.25">
      <c r="A32" s="53">
        <v>21</v>
      </c>
      <c r="B32" s="1386"/>
      <c r="C32" s="1387"/>
      <c r="D32" s="1388"/>
      <c r="E32" s="38"/>
      <c r="F32" s="27"/>
      <c r="G32" s="24"/>
      <c r="H32" s="27"/>
      <c r="I32" s="24"/>
      <c r="J32" s="27"/>
      <c r="K32" s="24"/>
      <c r="L32" s="27"/>
      <c r="M32" s="24"/>
      <c r="N32" s="27"/>
      <c r="O32" s="24"/>
      <c r="P32" s="27"/>
      <c r="Q32" s="29"/>
      <c r="R32" s="121">
        <f t="shared" si="0"/>
        <v>0</v>
      </c>
      <c r="S32" s="38"/>
      <c r="T32" s="37"/>
    </row>
    <row r="33" spans="1:20" ht="13.5" x14ac:dyDescent="0.25">
      <c r="A33" s="53">
        <v>22</v>
      </c>
      <c r="B33" s="1386"/>
      <c r="C33" s="1387"/>
      <c r="D33" s="1388"/>
      <c r="E33" s="38"/>
      <c r="F33" s="28"/>
      <c r="G33" s="24"/>
      <c r="H33" s="28"/>
      <c r="I33" s="24"/>
      <c r="J33" s="28"/>
      <c r="K33" s="24"/>
      <c r="L33" s="28"/>
      <c r="M33" s="24"/>
      <c r="N33" s="28"/>
      <c r="O33" s="24"/>
      <c r="P33" s="28"/>
      <c r="Q33" s="29"/>
      <c r="R33" s="121">
        <f t="shared" si="0"/>
        <v>0</v>
      </c>
      <c r="S33" s="38"/>
      <c r="T33" s="37"/>
    </row>
    <row r="34" spans="1:20" ht="13.5" x14ac:dyDescent="0.25">
      <c r="A34" s="53">
        <v>23</v>
      </c>
      <c r="B34" s="1400" t="s">
        <v>179</v>
      </c>
      <c r="C34" s="1401"/>
      <c r="D34" s="1402"/>
      <c r="E34" s="38"/>
      <c r="F34" s="122"/>
      <c r="G34" s="24"/>
      <c r="H34" s="122"/>
      <c r="I34" s="24"/>
      <c r="J34" s="24"/>
      <c r="K34" s="24"/>
      <c r="L34" s="122"/>
      <c r="M34" s="122"/>
      <c r="N34" s="122"/>
      <c r="O34" s="122"/>
      <c r="P34" s="122"/>
      <c r="Q34" s="29"/>
      <c r="R34" s="123">
        <v>0</v>
      </c>
      <c r="S34" s="38"/>
      <c r="T34" s="37"/>
    </row>
    <row r="35" spans="1:20" ht="3" customHeight="1" x14ac:dyDescent="0.25">
      <c r="A35" s="53"/>
      <c r="B35" s="796"/>
      <c r="C35" s="796"/>
      <c r="D35" s="796"/>
      <c r="E35" s="38"/>
      <c r="F35" s="24"/>
      <c r="G35" s="24"/>
      <c r="H35" s="24"/>
      <c r="I35" s="24"/>
      <c r="J35" s="24"/>
      <c r="K35" s="24"/>
      <c r="L35" s="24"/>
      <c r="M35" s="24"/>
      <c r="N35" s="24"/>
      <c r="O35" s="24"/>
      <c r="P35" s="24"/>
      <c r="Q35" s="24"/>
      <c r="R35" s="24"/>
      <c r="S35" s="38"/>
      <c r="T35" s="37"/>
    </row>
    <row r="36" spans="1:20" ht="13.5" x14ac:dyDescent="0.25">
      <c r="A36" s="53"/>
      <c r="B36" s="803" t="s">
        <v>91</v>
      </c>
      <c r="C36" s="804"/>
      <c r="D36" s="805"/>
      <c r="E36" s="47"/>
      <c r="F36" s="124">
        <f>SUM(F12:F34)</f>
        <v>0</v>
      </c>
      <c r="G36" s="125"/>
      <c r="H36" s="124">
        <f>SUM(H12:H34)</f>
        <v>0</v>
      </c>
      <c r="I36" s="126"/>
      <c r="J36" s="124">
        <f>SUM(J12:J34)</f>
        <v>0</v>
      </c>
      <c r="K36" s="126"/>
      <c r="L36" s="124">
        <f>SUM(L12:L34)</f>
        <v>0</v>
      </c>
      <c r="M36" s="126"/>
      <c r="N36" s="124">
        <f>SUM(N12:N34)</f>
        <v>0</v>
      </c>
      <c r="O36" s="126"/>
      <c r="P36" s="124">
        <f>SUM(P12:P34)</f>
        <v>0</v>
      </c>
      <c r="Q36" s="126"/>
      <c r="R36" s="124">
        <f>SUM(R12:R34)</f>
        <v>0</v>
      </c>
      <c r="S36" s="38"/>
      <c r="T36" s="37"/>
    </row>
    <row r="37" spans="1:20" ht="3" customHeight="1" x14ac:dyDescent="0.25">
      <c r="A37" s="53"/>
      <c r="B37" s="890"/>
      <c r="C37" s="890"/>
      <c r="D37" s="890"/>
      <c r="E37" s="60"/>
      <c r="F37" s="127"/>
      <c r="G37" s="48"/>
      <c r="H37" s="127"/>
      <c r="I37" s="48"/>
      <c r="J37" s="127"/>
      <c r="K37" s="48"/>
      <c r="L37" s="127"/>
      <c r="M37" s="48"/>
      <c r="N37" s="127"/>
      <c r="O37" s="48"/>
      <c r="P37" s="128"/>
      <c r="Q37" s="48"/>
      <c r="R37" s="127"/>
      <c r="S37" s="38"/>
      <c r="T37" s="37"/>
    </row>
    <row r="38" spans="1:20" ht="13.5" x14ac:dyDescent="0.25">
      <c r="A38" s="53"/>
      <c r="B38" s="1383" t="s">
        <v>95</v>
      </c>
      <c r="C38" s="1384"/>
      <c r="D38" s="1385"/>
      <c r="E38" s="135"/>
      <c r="F38" s="136">
        <f>ROUND(+F36,-3)</f>
        <v>0</v>
      </c>
      <c r="G38" s="137"/>
      <c r="H38" s="136">
        <f>ROUND(+H36,-3)</f>
        <v>0</v>
      </c>
      <c r="I38" s="137"/>
      <c r="J38" s="136">
        <f>ROUND(+J36,-3)</f>
        <v>0</v>
      </c>
      <c r="K38" s="137"/>
      <c r="L38" s="136">
        <f>ROUND(+L36,-3)</f>
        <v>0</v>
      </c>
      <c r="M38" s="137"/>
      <c r="N38" s="136">
        <f>ROUND(+N36,-3)</f>
        <v>0</v>
      </c>
      <c r="O38" s="138"/>
      <c r="P38" s="136">
        <f>ROUND(+P36,-3)</f>
        <v>0</v>
      </c>
      <c r="Q38" s="137"/>
      <c r="R38" s="136">
        <f>+L38+N38-P38</f>
        <v>0</v>
      </c>
      <c r="S38" s="38"/>
      <c r="T38" s="37"/>
    </row>
    <row r="39" spans="1:20" ht="3" customHeight="1" x14ac:dyDescent="0.2">
      <c r="A39" s="53"/>
      <c r="B39" s="796"/>
      <c r="C39" s="796"/>
      <c r="D39" s="796"/>
      <c r="E39" s="38"/>
      <c r="F39" s="45"/>
      <c r="G39" s="38"/>
      <c r="H39" s="45"/>
      <c r="I39" s="38"/>
      <c r="J39" s="38"/>
      <c r="K39" s="38"/>
      <c r="L39" s="45"/>
      <c r="M39" s="38"/>
      <c r="N39" s="45"/>
      <c r="O39" s="38"/>
      <c r="P39" s="45"/>
      <c r="Q39" s="38"/>
      <c r="R39" s="45"/>
      <c r="S39" s="38"/>
      <c r="T39" s="37"/>
    </row>
    <row r="40" spans="1:20" ht="13.5" x14ac:dyDescent="0.25">
      <c r="A40" s="53"/>
      <c r="B40" s="1389" t="s">
        <v>180</v>
      </c>
      <c r="C40" s="1390"/>
      <c r="D40" s="1391"/>
      <c r="E40" s="38"/>
      <c r="F40" s="133">
        <v>0</v>
      </c>
      <c r="G40" s="24"/>
      <c r="H40" s="133">
        <v>0</v>
      </c>
      <c r="I40" s="24"/>
      <c r="J40" s="133">
        <v>0</v>
      </c>
      <c r="K40" s="24"/>
      <c r="L40" s="133">
        <v>0</v>
      </c>
      <c r="M40" s="24"/>
      <c r="N40" s="133">
        <v>0</v>
      </c>
      <c r="O40" s="24"/>
      <c r="P40" s="133">
        <v>0</v>
      </c>
      <c r="Q40" s="29"/>
      <c r="R40" s="134">
        <f t="shared" ref="R40" si="1">+L40+N40-P40</f>
        <v>0</v>
      </c>
      <c r="S40" s="38"/>
      <c r="T40" s="37"/>
    </row>
    <row r="41" spans="1:20" ht="3" customHeight="1" x14ac:dyDescent="0.2">
      <c r="A41" s="130"/>
      <c r="B41" s="130"/>
      <c r="C41" s="130"/>
      <c r="D41" s="130"/>
      <c r="E41" s="130"/>
      <c r="F41" s="131"/>
      <c r="G41" s="131"/>
      <c r="H41" s="131"/>
      <c r="I41" s="131"/>
      <c r="J41" s="131"/>
      <c r="K41" s="131"/>
      <c r="L41" s="131"/>
      <c r="M41" s="131"/>
      <c r="N41" s="131"/>
      <c r="O41" s="131"/>
      <c r="P41" s="131"/>
      <c r="Q41" s="131"/>
      <c r="R41" s="131"/>
      <c r="S41" s="130"/>
      <c r="T41" s="14"/>
    </row>
    <row r="42" spans="1:20" ht="13.5" x14ac:dyDescent="0.25">
      <c r="A42" s="53"/>
      <c r="B42" s="1383" t="s">
        <v>181</v>
      </c>
      <c r="C42" s="1384"/>
      <c r="D42" s="1385"/>
      <c r="E42" s="135"/>
      <c r="F42" s="136">
        <f>+F38-F40</f>
        <v>0</v>
      </c>
      <c r="G42" s="137"/>
      <c r="H42" s="136">
        <f>+H38-H40</f>
        <v>0</v>
      </c>
      <c r="I42" s="137"/>
      <c r="J42" s="136">
        <f>+J38-J40</f>
        <v>0</v>
      </c>
      <c r="K42" s="137"/>
      <c r="L42" s="136">
        <f>+L38-L40</f>
        <v>0</v>
      </c>
      <c r="M42" s="137"/>
      <c r="N42" s="136">
        <f>+N38-N40</f>
        <v>0</v>
      </c>
      <c r="O42" s="138"/>
      <c r="P42" s="136">
        <f>+P38-P40</f>
        <v>0</v>
      </c>
      <c r="Q42" s="137"/>
      <c r="R42" s="136">
        <f>+R38-R40</f>
        <v>0</v>
      </c>
      <c r="S42" s="38"/>
    </row>
    <row r="43" spans="1:20" x14ac:dyDescent="0.2">
      <c r="A43" s="132"/>
      <c r="B43" s="132"/>
      <c r="C43" s="132"/>
      <c r="D43" s="132"/>
      <c r="E43" s="132"/>
      <c r="F43" s="132"/>
      <c r="G43" s="132"/>
      <c r="H43" s="132"/>
      <c r="I43" s="132"/>
      <c r="J43" s="132"/>
      <c r="K43" s="132"/>
      <c r="L43" s="132"/>
      <c r="M43" s="132"/>
      <c r="N43" s="132"/>
      <c r="O43" s="132"/>
      <c r="P43" s="132"/>
      <c r="Q43" s="132"/>
      <c r="R43" s="132"/>
      <c r="S43" s="132"/>
    </row>
  </sheetData>
  <sheetProtection algorithmName="SHA-512" hashValue="2/jdHSkPGUDr9OX8VuJE9/TnZb1AMBuxdfl1V/38FNmWQbCfBYlepUl7n3Ps/+vhb7SWnfMFpFjcinfMNU0+Fg==" saltValue="CTRygX24ZK8Hc8voap/ytQ==" spinCount="100000" sheet="1" objects="1" scenarios="1" formatCells="0" formatColumns="0" formatRows="0" selectLockedCells="1"/>
  <mergeCells count="28">
    <mergeCell ref="B40:D40"/>
    <mergeCell ref="B42:D42"/>
    <mergeCell ref="B21:D21"/>
    <mergeCell ref="B8:L8"/>
    <mergeCell ref="B10:D10"/>
    <mergeCell ref="B12:D12"/>
    <mergeCell ref="B13:D13"/>
    <mergeCell ref="B14:D14"/>
    <mergeCell ref="B15:D15"/>
    <mergeCell ref="B39:D39"/>
    <mergeCell ref="B31:D31"/>
    <mergeCell ref="B32:D32"/>
    <mergeCell ref="B33:D33"/>
    <mergeCell ref="B34:D34"/>
    <mergeCell ref="B35:D35"/>
    <mergeCell ref="B36:D36"/>
    <mergeCell ref="B4:H4"/>
    <mergeCell ref="B37:D37"/>
    <mergeCell ref="B38:D38"/>
    <mergeCell ref="B22:D22"/>
    <mergeCell ref="B23:D23"/>
    <mergeCell ref="B29:D29"/>
    <mergeCell ref="B30:D30"/>
    <mergeCell ref="B16:D16"/>
    <mergeCell ref="B17:D17"/>
    <mergeCell ref="B18:D18"/>
    <mergeCell ref="B19:D19"/>
    <mergeCell ref="B20:D20"/>
  </mergeCells>
  <pageMargins left="0.39370078740157483" right="0.39370078740157483" top="0.39370078740157483" bottom="0.59055118110236227" header="0.31496062992125984" footer="0.31496062992125984"/>
  <pageSetup orientation="landscape" horizontalDpi="4294967293" verticalDpi="0" r:id="rId1"/>
  <headerFooter>
    <oddFooter>&amp;A&amp;RPágina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15"/>
  <sheetViews>
    <sheetView showRowColHeaders="0" zoomScale="120" zoomScaleNormal="120" workbookViewId="0">
      <selection activeCell="I31" sqref="I31"/>
    </sheetView>
  </sheetViews>
  <sheetFormatPr baseColWidth="10" defaultColWidth="0" defaultRowHeight="12.75" zeroHeight="1" x14ac:dyDescent="0.2"/>
  <cols>
    <col min="1" max="1" width="3.7109375" customWidth="1"/>
    <col min="2" max="2" width="10.7109375" customWidth="1"/>
    <col min="3" max="3" width="3.7109375" customWidth="1"/>
    <col min="4" max="4" width="11.7109375" customWidth="1"/>
    <col min="5" max="5" width="0.85546875" customWidth="1"/>
    <col min="6" max="6" width="11.7109375" customWidth="1"/>
    <col min="7" max="7" width="0.85546875" customWidth="1"/>
    <col min="8" max="8" width="11.7109375" customWidth="1"/>
    <col min="9" max="10" width="10.7109375" customWidth="1"/>
    <col min="11" max="11" width="6.7109375" customWidth="1"/>
    <col min="12" max="12" width="9.7109375" customWidth="1"/>
    <col min="13" max="13" width="6.7109375" customWidth="1"/>
    <col min="14" max="14" width="9.7109375" customWidth="1"/>
    <col min="15" max="15" width="6.7109375" customWidth="1"/>
    <col min="16" max="16" width="9.7109375" customWidth="1"/>
    <col min="17" max="17" width="6.7109375" customWidth="1"/>
    <col min="18" max="18" width="11.7109375" customWidth="1"/>
    <col min="19" max="19" width="1.7109375" customWidth="1"/>
    <col min="20" max="20" width="1.7109375" hidden="1" customWidth="1"/>
    <col min="21" max="21" width="3.140625" hidden="1" customWidth="1"/>
    <col min="22" max="22" width="3.42578125" hidden="1" customWidth="1"/>
    <col min="23" max="23" width="3.7109375" hidden="1" customWidth="1"/>
    <col min="24" max="16384" width="11.42578125" hidden="1"/>
  </cols>
  <sheetData>
    <row r="1" spans="1:20" x14ac:dyDescent="0.2">
      <c r="A1" s="38"/>
      <c r="B1" s="40"/>
      <c r="C1" s="40"/>
      <c r="D1" s="40"/>
      <c r="E1" s="40"/>
      <c r="F1" s="40"/>
      <c r="G1" s="40"/>
      <c r="H1" s="40"/>
      <c r="I1" s="40"/>
      <c r="J1" s="40"/>
      <c r="K1" s="40"/>
      <c r="L1" s="40"/>
      <c r="M1" s="40"/>
      <c r="N1" s="40"/>
      <c r="O1" s="40"/>
      <c r="P1" s="40"/>
      <c r="Q1" s="40"/>
      <c r="R1" s="40"/>
      <c r="S1" s="38"/>
      <c r="T1" s="37"/>
    </row>
    <row r="2" spans="1:20" x14ac:dyDescent="0.2">
      <c r="A2" s="38"/>
      <c r="B2" s="221" t="str">
        <f>+'Datos Generales'!D13</f>
        <v xml:space="preserve">  </v>
      </c>
      <c r="C2" s="58"/>
      <c r="D2" s="233" t="str">
        <f>+'Datos Generales'!D14</f>
        <v xml:space="preserve"> </v>
      </c>
      <c r="E2" s="58"/>
      <c r="F2" s="221" t="str">
        <f>+'Datos Generales'!D15</f>
        <v xml:space="preserve"> </v>
      </c>
      <c r="G2" s="58"/>
      <c r="H2" s="221" t="str">
        <f>+'Datos Generales'!D16</f>
        <v xml:space="preserve"> </v>
      </c>
      <c r="I2" s="58"/>
      <c r="J2" s="58"/>
      <c r="K2" s="58"/>
      <c r="L2" s="58"/>
      <c r="M2" s="58"/>
      <c r="N2" s="58"/>
      <c r="O2" s="58"/>
      <c r="P2" s="58"/>
      <c r="Q2" s="58"/>
      <c r="R2" s="220" t="s">
        <v>183</v>
      </c>
      <c r="S2" s="35"/>
      <c r="T2" s="37"/>
    </row>
    <row r="3" spans="1:20" ht="4.5" customHeight="1" x14ac:dyDescent="0.2">
      <c r="A3" s="38"/>
      <c r="B3" s="58"/>
      <c r="C3" s="58"/>
      <c r="D3" s="58"/>
      <c r="E3" s="58"/>
      <c r="F3" s="58"/>
      <c r="G3" s="58"/>
      <c r="H3" s="58"/>
      <c r="I3" s="58"/>
      <c r="J3" s="58"/>
      <c r="K3" s="58"/>
      <c r="L3" s="58"/>
      <c r="M3" s="58"/>
      <c r="N3" s="58"/>
      <c r="O3" s="58"/>
      <c r="P3" s="58"/>
      <c r="Q3" s="58"/>
      <c r="R3" s="58"/>
      <c r="S3" s="35"/>
      <c r="T3" s="37"/>
    </row>
    <row r="4" spans="1:20" ht="13.5" x14ac:dyDescent="0.25">
      <c r="A4" s="40"/>
      <c r="B4" s="1378">
        <f>+'Datos Generales'!D17</f>
        <v>0</v>
      </c>
      <c r="C4" s="1378"/>
      <c r="D4" s="1378"/>
      <c r="E4" s="1378"/>
      <c r="F4" s="1378"/>
      <c r="G4" s="1378"/>
      <c r="H4" s="1378"/>
      <c r="I4" s="58"/>
      <c r="J4" s="58"/>
      <c r="K4" s="58"/>
      <c r="L4" s="58"/>
      <c r="M4" s="58"/>
      <c r="N4" s="58"/>
      <c r="O4" s="58"/>
      <c r="P4" s="58"/>
      <c r="Q4" s="58"/>
      <c r="R4" s="220" t="s">
        <v>17</v>
      </c>
      <c r="S4" s="35"/>
      <c r="T4" s="37"/>
    </row>
    <row r="5" spans="1:20" ht="3" customHeight="1" x14ac:dyDescent="0.2">
      <c r="A5" s="38"/>
      <c r="B5" s="58"/>
      <c r="C5" s="58"/>
      <c r="D5" s="58"/>
      <c r="E5" s="58"/>
      <c r="F5" s="58"/>
      <c r="G5" s="58"/>
      <c r="H5" s="58"/>
      <c r="I5" s="58"/>
      <c r="J5" s="58"/>
      <c r="K5" s="58"/>
      <c r="L5" s="58"/>
      <c r="M5" s="58"/>
      <c r="N5" s="58"/>
      <c r="O5" s="58"/>
      <c r="P5" s="58"/>
      <c r="Q5" s="58"/>
      <c r="R5" s="58"/>
      <c r="S5" s="35"/>
      <c r="T5" s="37"/>
    </row>
    <row r="6" spans="1:20" x14ac:dyDescent="0.2">
      <c r="A6" s="38"/>
      <c r="B6" s="221" t="str">
        <f>+'Datos Generales'!D12</f>
        <v xml:space="preserve"> </v>
      </c>
      <c r="C6" s="221">
        <f>+'Datos Generales'!J12</f>
        <v>0</v>
      </c>
      <c r="D6" s="58"/>
      <c r="E6" s="58"/>
      <c r="F6" s="58"/>
      <c r="G6" s="58"/>
      <c r="H6" s="58"/>
      <c r="I6" s="58"/>
      <c r="J6" s="58"/>
      <c r="K6" s="58"/>
      <c r="L6" s="58"/>
      <c r="M6" s="58"/>
      <c r="N6" s="58"/>
      <c r="O6" s="58"/>
      <c r="P6" s="58"/>
      <c r="Q6" s="58"/>
      <c r="R6" s="220">
        <f>+'Datos Generales'!D11</f>
        <v>2025</v>
      </c>
      <c r="S6" s="35"/>
      <c r="T6" s="37"/>
    </row>
    <row r="7" spans="1:20" ht="3" customHeight="1" x14ac:dyDescent="0.2">
      <c r="A7" s="38"/>
      <c r="B7" s="47"/>
      <c r="C7" s="58"/>
      <c r="D7" s="47"/>
      <c r="E7" s="47"/>
      <c r="F7" s="47"/>
      <c r="G7" s="47"/>
      <c r="H7" s="47"/>
      <c r="I7" s="47"/>
      <c r="J7" s="47"/>
      <c r="K7" s="47"/>
      <c r="L7" s="47"/>
      <c r="M7" s="47"/>
      <c r="N7" s="47"/>
      <c r="O7" s="47"/>
      <c r="P7" s="47"/>
      <c r="Q7" s="47"/>
      <c r="R7" s="47"/>
      <c r="S7" s="35"/>
      <c r="T7" s="37"/>
    </row>
    <row r="8" spans="1:20" ht="16.5" x14ac:dyDescent="0.3">
      <c r="A8" s="40"/>
      <c r="B8" s="1406" t="s">
        <v>1155</v>
      </c>
      <c r="C8" s="1407"/>
      <c r="D8" s="1407"/>
      <c r="E8" s="1407"/>
      <c r="F8" s="1407"/>
      <c r="G8" s="1407"/>
      <c r="H8" s="1407"/>
      <c r="I8" s="1407"/>
      <c r="J8" s="1407"/>
      <c r="K8" s="1407"/>
      <c r="L8" s="1408"/>
      <c r="M8" s="58"/>
      <c r="N8" s="58"/>
      <c r="O8" s="58"/>
      <c r="P8" s="58"/>
      <c r="Q8" s="58"/>
      <c r="R8" s="58"/>
      <c r="S8" s="35"/>
      <c r="T8" s="37"/>
    </row>
    <row r="9" spans="1:20" ht="3" customHeight="1" x14ac:dyDescent="0.2">
      <c r="A9" s="38"/>
      <c r="B9" s="47"/>
      <c r="C9" s="47"/>
      <c r="D9" s="47"/>
      <c r="E9" s="47"/>
      <c r="F9" s="47"/>
      <c r="G9" s="47"/>
      <c r="H9" s="47"/>
      <c r="I9" s="47"/>
      <c r="J9" s="47"/>
      <c r="K9" s="47"/>
      <c r="L9" s="47"/>
      <c r="M9" s="47"/>
      <c r="N9" s="47"/>
      <c r="O9" s="47"/>
      <c r="P9" s="47"/>
      <c r="Q9" s="47"/>
      <c r="R9" s="47"/>
      <c r="S9" s="35"/>
      <c r="T9" s="37"/>
    </row>
    <row r="10" spans="1:20" ht="40.5" x14ac:dyDescent="0.25">
      <c r="A10" s="40"/>
      <c r="B10" s="769" t="s">
        <v>70</v>
      </c>
      <c r="C10" s="770"/>
      <c r="D10" s="771"/>
      <c r="E10" s="119"/>
      <c r="F10" s="142" t="s">
        <v>184</v>
      </c>
      <c r="G10" s="115"/>
      <c r="H10" s="142" t="s">
        <v>185</v>
      </c>
      <c r="I10" s="142" t="s">
        <v>186</v>
      </c>
      <c r="J10" s="142" t="s">
        <v>187</v>
      </c>
      <c r="K10" s="142" t="s">
        <v>188</v>
      </c>
      <c r="L10" s="143" t="s">
        <v>189</v>
      </c>
      <c r="M10" s="143" t="s">
        <v>190</v>
      </c>
      <c r="N10" s="143" t="s">
        <v>191</v>
      </c>
      <c r="O10" s="143" t="s">
        <v>192</v>
      </c>
      <c r="P10" s="143" t="s">
        <v>1038</v>
      </c>
      <c r="Q10" s="143" t="s">
        <v>193</v>
      </c>
      <c r="R10" s="142" t="s">
        <v>1068</v>
      </c>
      <c r="S10" s="139"/>
      <c r="T10" s="37"/>
    </row>
    <row r="11" spans="1:20" ht="3" customHeight="1" x14ac:dyDescent="0.2">
      <c r="A11" s="40"/>
      <c r="B11" s="40"/>
      <c r="C11" s="40"/>
      <c r="D11" s="40"/>
      <c r="E11" s="40"/>
      <c r="F11" s="40"/>
      <c r="G11" s="40"/>
      <c r="H11" s="40"/>
      <c r="I11" s="40"/>
      <c r="J11" s="40"/>
      <c r="K11" s="40"/>
      <c r="L11" s="40"/>
      <c r="M11" s="40"/>
      <c r="N11" s="40"/>
      <c r="O11" s="40"/>
      <c r="P11" s="40"/>
      <c r="Q11" s="40"/>
      <c r="R11" s="40"/>
      <c r="S11" s="40"/>
      <c r="T11" s="37"/>
    </row>
    <row r="12" spans="1:20" ht="13.5" x14ac:dyDescent="0.25">
      <c r="A12" s="40"/>
      <c r="B12" s="806" t="s">
        <v>91</v>
      </c>
      <c r="C12" s="807"/>
      <c r="D12" s="808"/>
      <c r="E12" s="119"/>
      <c r="F12" s="146"/>
      <c r="G12" s="115"/>
      <c r="H12" s="146">
        <f>SUM(H14:H113)</f>
        <v>0</v>
      </c>
      <c r="I12" s="146">
        <f>SUM(I14:I113)</f>
        <v>0</v>
      </c>
      <c r="J12" s="146">
        <f>SUM(J14:J113)</f>
        <v>0</v>
      </c>
      <c r="K12" s="119"/>
      <c r="L12" s="146">
        <f>SUM(L14:L113)</f>
        <v>0</v>
      </c>
      <c r="M12" s="119"/>
      <c r="N12" s="147">
        <f>SUM(N14:N113)</f>
        <v>0</v>
      </c>
      <c r="O12" s="118"/>
      <c r="P12" s="147">
        <f>SUM(P14:P113)</f>
        <v>0</v>
      </c>
      <c r="Q12" s="119"/>
      <c r="R12" s="146">
        <f>SUM(R14:R113)</f>
        <v>0</v>
      </c>
      <c r="S12" s="139"/>
      <c r="T12" s="37"/>
    </row>
    <row r="13" spans="1:20" ht="3" customHeight="1" x14ac:dyDescent="0.2">
      <c r="A13" s="38"/>
      <c r="B13" s="58"/>
      <c r="C13" s="47"/>
      <c r="D13" s="47"/>
      <c r="E13" s="47"/>
      <c r="F13" s="58"/>
      <c r="G13" s="47"/>
      <c r="H13" s="47"/>
      <c r="I13" s="47"/>
      <c r="J13" s="47"/>
      <c r="K13" s="47"/>
      <c r="L13" s="47"/>
      <c r="M13" s="47"/>
      <c r="N13" s="47"/>
      <c r="O13" s="47"/>
      <c r="P13" s="47"/>
      <c r="Q13" s="47"/>
      <c r="R13" s="47"/>
      <c r="S13" s="35"/>
      <c r="T13" s="37"/>
    </row>
    <row r="14" spans="1:20" ht="13.5" x14ac:dyDescent="0.25">
      <c r="A14" s="418">
        <v>1</v>
      </c>
      <c r="B14" s="1397"/>
      <c r="C14" s="1398"/>
      <c r="D14" s="1399"/>
      <c r="E14" s="38"/>
      <c r="F14" s="75"/>
      <c r="G14" s="24"/>
      <c r="H14" s="26"/>
      <c r="I14" s="26"/>
      <c r="J14" s="148"/>
      <c r="K14" s="151">
        <f>IF(J14=0,0,+J14/H14)</f>
        <v>0</v>
      </c>
      <c r="L14" s="154"/>
      <c r="M14" s="151">
        <f>IF(L14=0,0,+L14/(H14+I14))</f>
        <v>0</v>
      </c>
      <c r="N14" s="154"/>
      <c r="O14" s="151">
        <f>IF(N14=0,0,+N14/J14)</f>
        <v>0</v>
      </c>
      <c r="P14" s="154"/>
      <c r="Q14" s="157">
        <f>IF(P14=0,0,+P14/(H14+I14))</f>
        <v>0</v>
      </c>
      <c r="R14" s="160">
        <f>+H14+I14+J14-L14-N14-P14</f>
        <v>0</v>
      </c>
      <c r="S14" s="38"/>
      <c r="T14" s="37"/>
    </row>
    <row r="15" spans="1:20" ht="13.5" x14ac:dyDescent="0.25">
      <c r="A15" s="418">
        <f>+A14+1</f>
        <v>2</v>
      </c>
      <c r="B15" s="1386"/>
      <c r="C15" s="1387"/>
      <c r="D15" s="1388"/>
      <c r="E15" s="38"/>
      <c r="F15" s="76"/>
      <c r="G15" s="24"/>
      <c r="H15" s="27"/>
      <c r="I15" s="27"/>
      <c r="J15" s="149"/>
      <c r="K15" s="152">
        <f t="shared" ref="K15:K113" si="0">IF(J15=0,0,+J15/H15)</f>
        <v>0</v>
      </c>
      <c r="L15" s="155"/>
      <c r="M15" s="152">
        <f t="shared" ref="M15:M113" si="1">IF(L15=0,0,+L15/(H15+I15))</f>
        <v>0</v>
      </c>
      <c r="N15" s="155"/>
      <c r="O15" s="152">
        <f t="shared" ref="O15:O113" si="2">IF(N15=0,0,+N15/J15)</f>
        <v>0</v>
      </c>
      <c r="P15" s="155"/>
      <c r="Q15" s="158">
        <f t="shared" ref="Q15:Q113" si="3">IF(P15=0,0,+P15/(H15+I15))</f>
        <v>0</v>
      </c>
      <c r="R15" s="161">
        <f t="shared" ref="R15:R113" si="4">+H15+I15+J15-L15-N15-P15</f>
        <v>0</v>
      </c>
      <c r="S15" s="38"/>
      <c r="T15" s="37"/>
    </row>
    <row r="16" spans="1:20" ht="13.5" x14ac:dyDescent="0.25">
      <c r="A16" s="418">
        <f t="shared" ref="A16:A94" si="5">+A15+1</f>
        <v>3</v>
      </c>
      <c r="B16" s="1386"/>
      <c r="C16" s="1387"/>
      <c r="D16" s="1388"/>
      <c r="E16" s="38"/>
      <c r="F16" s="76"/>
      <c r="G16" s="24"/>
      <c r="H16" s="27"/>
      <c r="I16" s="27"/>
      <c r="J16" s="149"/>
      <c r="K16" s="152">
        <f t="shared" si="0"/>
        <v>0</v>
      </c>
      <c r="L16" s="155"/>
      <c r="M16" s="152">
        <f t="shared" si="1"/>
        <v>0</v>
      </c>
      <c r="N16" s="155"/>
      <c r="O16" s="152">
        <f t="shared" si="2"/>
        <v>0</v>
      </c>
      <c r="P16" s="155"/>
      <c r="Q16" s="158">
        <f t="shared" si="3"/>
        <v>0</v>
      </c>
      <c r="R16" s="161">
        <f t="shared" si="4"/>
        <v>0</v>
      </c>
      <c r="S16" s="38"/>
      <c r="T16" s="37"/>
    </row>
    <row r="17" spans="1:20" ht="13.5" x14ac:dyDescent="0.25">
      <c r="A17" s="418">
        <f t="shared" si="5"/>
        <v>4</v>
      </c>
      <c r="B17" s="1386"/>
      <c r="C17" s="1387"/>
      <c r="D17" s="1388"/>
      <c r="E17" s="38"/>
      <c r="F17" s="76"/>
      <c r="G17" s="24"/>
      <c r="H17" s="27"/>
      <c r="I17" s="27"/>
      <c r="J17" s="149"/>
      <c r="K17" s="152">
        <f t="shared" si="0"/>
        <v>0</v>
      </c>
      <c r="L17" s="155"/>
      <c r="M17" s="152">
        <f t="shared" si="1"/>
        <v>0</v>
      </c>
      <c r="N17" s="155"/>
      <c r="O17" s="152">
        <f t="shared" si="2"/>
        <v>0</v>
      </c>
      <c r="P17" s="155"/>
      <c r="Q17" s="158">
        <f t="shared" si="3"/>
        <v>0</v>
      </c>
      <c r="R17" s="161">
        <f t="shared" si="4"/>
        <v>0</v>
      </c>
      <c r="S17" s="38"/>
      <c r="T17" s="37"/>
    </row>
    <row r="18" spans="1:20" ht="13.5" x14ac:dyDescent="0.25">
      <c r="A18" s="418">
        <f t="shared" si="5"/>
        <v>5</v>
      </c>
      <c r="B18" s="1386"/>
      <c r="C18" s="1387"/>
      <c r="D18" s="1388"/>
      <c r="E18" s="38"/>
      <c r="F18" s="76"/>
      <c r="G18" s="24"/>
      <c r="H18" s="27"/>
      <c r="I18" s="27"/>
      <c r="J18" s="149"/>
      <c r="K18" s="152">
        <f t="shared" si="0"/>
        <v>0</v>
      </c>
      <c r="L18" s="155"/>
      <c r="M18" s="152">
        <f t="shared" si="1"/>
        <v>0</v>
      </c>
      <c r="N18" s="155"/>
      <c r="O18" s="152">
        <f t="shared" si="2"/>
        <v>0</v>
      </c>
      <c r="P18" s="155"/>
      <c r="Q18" s="158">
        <f t="shared" si="3"/>
        <v>0</v>
      </c>
      <c r="R18" s="161">
        <f t="shared" si="4"/>
        <v>0</v>
      </c>
      <c r="S18" s="38"/>
      <c r="T18" s="37"/>
    </row>
    <row r="19" spans="1:20" ht="13.5" x14ac:dyDescent="0.25">
      <c r="A19" s="418">
        <f t="shared" si="5"/>
        <v>6</v>
      </c>
      <c r="B19" s="1386"/>
      <c r="C19" s="1387"/>
      <c r="D19" s="1388"/>
      <c r="E19" s="38"/>
      <c r="F19" s="76"/>
      <c r="G19" s="24"/>
      <c r="H19" s="27"/>
      <c r="I19" s="27"/>
      <c r="J19" s="149"/>
      <c r="K19" s="152">
        <f t="shared" si="0"/>
        <v>0</v>
      </c>
      <c r="L19" s="155"/>
      <c r="M19" s="152">
        <f t="shared" si="1"/>
        <v>0</v>
      </c>
      <c r="N19" s="155"/>
      <c r="O19" s="152">
        <f t="shared" si="2"/>
        <v>0</v>
      </c>
      <c r="P19" s="155"/>
      <c r="Q19" s="158">
        <f t="shared" si="3"/>
        <v>0</v>
      </c>
      <c r="R19" s="161">
        <f t="shared" si="4"/>
        <v>0</v>
      </c>
      <c r="S19" s="38"/>
      <c r="T19" s="37"/>
    </row>
    <row r="20" spans="1:20" ht="13.5" x14ac:dyDescent="0.25">
      <c r="A20" s="418">
        <f t="shared" si="5"/>
        <v>7</v>
      </c>
      <c r="B20" s="1386"/>
      <c r="C20" s="1387"/>
      <c r="D20" s="1388"/>
      <c r="E20" s="38"/>
      <c r="F20" s="76"/>
      <c r="G20" s="24"/>
      <c r="H20" s="27"/>
      <c r="I20" s="27"/>
      <c r="J20" s="149"/>
      <c r="K20" s="152">
        <f t="shared" si="0"/>
        <v>0</v>
      </c>
      <c r="L20" s="155"/>
      <c r="M20" s="152">
        <f t="shared" si="1"/>
        <v>0</v>
      </c>
      <c r="N20" s="155"/>
      <c r="O20" s="152">
        <f t="shared" si="2"/>
        <v>0</v>
      </c>
      <c r="P20" s="155"/>
      <c r="Q20" s="158">
        <f t="shared" si="3"/>
        <v>0</v>
      </c>
      <c r="R20" s="161">
        <f t="shared" si="4"/>
        <v>0</v>
      </c>
      <c r="S20" s="38"/>
      <c r="T20" s="37"/>
    </row>
    <row r="21" spans="1:20" ht="13.5" x14ac:dyDescent="0.25">
      <c r="A21" s="418">
        <f t="shared" si="5"/>
        <v>8</v>
      </c>
      <c r="B21" s="1386"/>
      <c r="C21" s="1387"/>
      <c r="D21" s="1388"/>
      <c r="E21" s="38"/>
      <c r="F21" s="76"/>
      <c r="G21" s="24"/>
      <c r="H21" s="27"/>
      <c r="I21" s="27"/>
      <c r="J21" s="149"/>
      <c r="K21" s="152">
        <f t="shared" si="0"/>
        <v>0</v>
      </c>
      <c r="L21" s="155"/>
      <c r="M21" s="152">
        <f t="shared" si="1"/>
        <v>0</v>
      </c>
      <c r="N21" s="155"/>
      <c r="O21" s="152">
        <f t="shared" si="2"/>
        <v>0</v>
      </c>
      <c r="P21" s="155"/>
      <c r="Q21" s="158">
        <f t="shared" si="3"/>
        <v>0</v>
      </c>
      <c r="R21" s="161">
        <f t="shared" si="4"/>
        <v>0</v>
      </c>
      <c r="S21" s="38"/>
      <c r="T21" s="37"/>
    </row>
    <row r="22" spans="1:20" ht="13.5" x14ac:dyDescent="0.25">
      <c r="A22" s="418">
        <f t="shared" si="5"/>
        <v>9</v>
      </c>
      <c r="B22" s="1386"/>
      <c r="C22" s="1387"/>
      <c r="D22" s="1388"/>
      <c r="E22" s="38"/>
      <c r="F22" s="76"/>
      <c r="G22" s="24"/>
      <c r="H22" s="27"/>
      <c r="I22" s="27"/>
      <c r="J22" s="149"/>
      <c r="K22" s="152">
        <f t="shared" si="0"/>
        <v>0</v>
      </c>
      <c r="L22" s="155"/>
      <c r="M22" s="152">
        <f t="shared" si="1"/>
        <v>0</v>
      </c>
      <c r="N22" s="155"/>
      <c r="O22" s="152">
        <f t="shared" si="2"/>
        <v>0</v>
      </c>
      <c r="P22" s="155"/>
      <c r="Q22" s="158">
        <f t="shared" si="3"/>
        <v>0</v>
      </c>
      <c r="R22" s="161">
        <f t="shared" si="4"/>
        <v>0</v>
      </c>
      <c r="S22" s="38"/>
      <c r="T22" s="37"/>
    </row>
    <row r="23" spans="1:20" ht="13.5" x14ac:dyDescent="0.25">
      <c r="A23" s="418">
        <f t="shared" si="5"/>
        <v>10</v>
      </c>
      <c r="B23" s="403"/>
      <c r="C23" s="404"/>
      <c r="D23" s="405"/>
      <c r="E23" s="38"/>
      <c r="F23" s="76"/>
      <c r="G23" s="24"/>
      <c r="H23" s="27"/>
      <c r="I23" s="27"/>
      <c r="J23" s="149"/>
      <c r="K23" s="152">
        <f t="shared" ref="K23:K86" si="6">IF(J23=0,0,+J23/H23)</f>
        <v>0</v>
      </c>
      <c r="L23" s="155"/>
      <c r="M23" s="152">
        <f t="shared" ref="M23:M86" si="7">IF(L23=0,0,+L23/(H23+I23))</f>
        <v>0</v>
      </c>
      <c r="N23" s="155"/>
      <c r="O23" s="152">
        <f t="shared" ref="O23:O86" si="8">IF(N23=0,0,+N23/J23)</f>
        <v>0</v>
      </c>
      <c r="P23" s="155"/>
      <c r="Q23" s="158">
        <f t="shared" ref="Q23:Q86" si="9">IF(P23=0,0,+P23/(H23+I23))</f>
        <v>0</v>
      </c>
      <c r="R23" s="161">
        <f t="shared" ref="R23:R86" si="10">+H23+I23+J23-L23-N23-P23</f>
        <v>0</v>
      </c>
      <c r="S23" s="38"/>
      <c r="T23" s="37"/>
    </row>
    <row r="24" spans="1:20" ht="13.5" x14ac:dyDescent="0.25">
      <c r="A24" s="418">
        <f t="shared" si="5"/>
        <v>11</v>
      </c>
      <c r="B24" s="403"/>
      <c r="C24" s="404"/>
      <c r="D24" s="405"/>
      <c r="E24" s="38"/>
      <c r="F24" s="76"/>
      <c r="G24" s="24"/>
      <c r="H24" s="27"/>
      <c r="I24" s="27"/>
      <c r="J24" s="149"/>
      <c r="K24" s="152">
        <f t="shared" si="6"/>
        <v>0</v>
      </c>
      <c r="L24" s="155"/>
      <c r="M24" s="152">
        <f t="shared" si="7"/>
        <v>0</v>
      </c>
      <c r="N24" s="155"/>
      <c r="O24" s="152">
        <f t="shared" si="8"/>
        <v>0</v>
      </c>
      <c r="P24" s="155"/>
      <c r="Q24" s="158">
        <f t="shared" si="9"/>
        <v>0</v>
      </c>
      <c r="R24" s="161">
        <f t="shared" si="10"/>
        <v>0</v>
      </c>
      <c r="S24" s="38"/>
      <c r="T24" s="37"/>
    </row>
    <row r="25" spans="1:20" ht="13.5" x14ac:dyDescent="0.25">
      <c r="A25" s="418">
        <f t="shared" si="5"/>
        <v>12</v>
      </c>
      <c r="B25" s="403"/>
      <c r="C25" s="404"/>
      <c r="D25" s="405"/>
      <c r="E25" s="38"/>
      <c r="F25" s="76"/>
      <c r="G25" s="24"/>
      <c r="H25" s="27"/>
      <c r="I25" s="27"/>
      <c r="J25" s="149"/>
      <c r="K25" s="152">
        <f t="shared" si="6"/>
        <v>0</v>
      </c>
      <c r="L25" s="155"/>
      <c r="M25" s="152">
        <f t="shared" si="7"/>
        <v>0</v>
      </c>
      <c r="N25" s="155"/>
      <c r="O25" s="152">
        <f t="shared" si="8"/>
        <v>0</v>
      </c>
      <c r="P25" s="155"/>
      <c r="Q25" s="158">
        <f t="shared" si="9"/>
        <v>0</v>
      </c>
      <c r="R25" s="161">
        <f t="shared" si="10"/>
        <v>0</v>
      </c>
      <c r="S25" s="38"/>
      <c r="T25" s="37"/>
    </row>
    <row r="26" spans="1:20" ht="13.5" x14ac:dyDescent="0.25">
      <c r="A26" s="418">
        <f t="shared" si="5"/>
        <v>13</v>
      </c>
      <c r="B26" s="403"/>
      <c r="C26" s="404"/>
      <c r="D26" s="405"/>
      <c r="E26" s="38"/>
      <c r="F26" s="76"/>
      <c r="G26" s="24"/>
      <c r="H26" s="27"/>
      <c r="I26" s="27"/>
      <c r="J26" s="149"/>
      <c r="K26" s="152">
        <f t="shared" si="6"/>
        <v>0</v>
      </c>
      <c r="L26" s="155"/>
      <c r="M26" s="152">
        <f t="shared" si="7"/>
        <v>0</v>
      </c>
      <c r="N26" s="155"/>
      <c r="O26" s="152">
        <f t="shared" si="8"/>
        <v>0</v>
      </c>
      <c r="P26" s="155"/>
      <c r="Q26" s="158">
        <f t="shared" si="9"/>
        <v>0</v>
      </c>
      <c r="R26" s="161">
        <f t="shared" si="10"/>
        <v>0</v>
      </c>
      <c r="S26" s="38"/>
      <c r="T26" s="37"/>
    </row>
    <row r="27" spans="1:20" ht="13.5" x14ac:dyDescent="0.25">
      <c r="A27" s="418">
        <f t="shared" si="5"/>
        <v>14</v>
      </c>
      <c r="B27" s="403"/>
      <c r="C27" s="404"/>
      <c r="D27" s="405"/>
      <c r="E27" s="38"/>
      <c r="F27" s="76"/>
      <c r="G27" s="24"/>
      <c r="H27" s="27"/>
      <c r="I27" s="27"/>
      <c r="J27" s="149"/>
      <c r="K27" s="152">
        <f t="shared" si="6"/>
        <v>0</v>
      </c>
      <c r="L27" s="155"/>
      <c r="M27" s="152">
        <f t="shared" si="7"/>
        <v>0</v>
      </c>
      <c r="N27" s="155"/>
      <c r="O27" s="152">
        <f t="shared" si="8"/>
        <v>0</v>
      </c>
      <c r="P27" s="155"/>
      <c r="Q27" s="158">
        <f t="shared" si="9"/>
        <v>0</v>
      </c>
      <c r="R27" s="161">
        <f t="shared" si="10"/>
        <v>0</v>
      </c>
      <c r="S27" s="38"/>
      <c r="T27" s="37"/>
    </row>
    <row r="28" spans="1:20" ht="13.5" x14ac:dyDescent="0.25">
      <c r="A28" s="418">
        <f t="shared" si="5"/>
        <v>15</v>
      </c>
      <c r="B28" s="403"/>
      <c r="C28" s="404"/>
      <c r="D28" s="405"/>
      <c r="E28" s="38"/>
      <c r="F28" s="76"/>
      <c r="G28" s="24"/>
      <c r="H28" s="27"/>
      <c r="I28" s="27"/>
      <c r="J28" s="149"/>
      <c r="K28" s="152">
        <f t="shared" si="6"/>
        <v>0</v>
      </c>
      <c r="L28" s="155"/>
      <c r="M28" s="152">
        <f t="shared" si="7"/>
        <v>0</v>
      </c>
      <c r="N28" s="155"/>
      <c r="O28" s="152">
        <f t="shared" si="8"/>
        <v>0</v>
      </c>
      <c r="P28" s="155"/>
      <c r="Q28" s="158">
        <f t="shared" si="9"/>
        <v>0</v>
      </c>
      <c r="R28" s="161">
        <f t="shared" si="10"/>
        <v>0</v>
      </c>
      <c r="S28" s="38"/>
      <c r="T28" s="37"/>
    </row>
    <row r="29" spans="1:20" ht="13.5" x14ac:dyDescent="0.25">
      <c r="A29" s="418">
        <f t="shared" si="5"/>
        <v>16</v>
      </c>
      <c r="B29" s="403"/>
      <c r="C29" s="404"/>
      <c r="D29" s="405"/>
      <c r="E29" s="38"/>
      <c r="F29" s="76"/>
      <c r="G29" s="24"/>
      <c r="H29" s="27"/>
      <c r="I29" s="27"/>
      <c r="J29" s="149"/>
      <c r="K29" s="152">
        <f t="shared" si="6"/>
        <v>0</v>
      </c>
      <c r="L29" s="155"/>
      <c r="M29" s="152">
        <f t="shared" si="7"/>
        <v>0</v>
      </c>
      <c r="N29" s="155"/>
      <c r="O29" s="152">
        <f t="shared" si="8"/>
        <v>0</v>
      </c>
      <c r="P29" s="155"/>
      <c r="Q29" s="158">
        <f t="shared" si="9"/>
        <v>0</v>
      </c>
      <c r="R29" s="161">
        <f t="shared" si="10"/>
        <v>0</v>
      </c>
      <c r="S29" s="38"/>
      <c r="T29" s="37"/>
    </row>
    <row r="30" spans="1:20" ht="13.5" x14ac:dyDescent="0.25">
      <c r="A30" s="418">
        <f t="shared" si="5"/>
        <v>17</v>
      </c>
      <c r="B30" s="403"/>
      <c r="C30" s="404"/>
      <c r="D30" s="405"/>
      <c r="E30" s="38"/>
      <c r="F30" s="76"/>
      <c r="G30" s="24"/>
      <c r="H30" s="27"/>
      <c r="I30" s="27"/>
      <c r="J30" s="149"/>
      <c r="K30" s="152">
        <f t="shared" si="6"/>
        <v>0</v>
      </c>
      <c r="L30" s="155"/>
      <c r="M30" s="152">
        <f t="shared" si="7"/>
        <v>0</v>
      </c>
      <c r="N30" s="155"/>
      <c r="O30" s="152">
        <f t="shared" si="8"/>
        <v>0</v>
      </c>
      <c r="P30" s="155"/>
      <c r="Q30" s="158">
        <f t="shared" si="9"/>
        <v>0</v>
      </c>
      <c r="R30" s="161">
        <f t="shared" si="10"/>
        <v>0</v>
      </c>
      <c r="S30" s="38"/>
      <c r="T30" s="37"/>
    </row>
    <row r="31" spans="1:20" ht="13.5" x14ac:dyDescent="0.25">
      <c r="A31" s="418">
        <f t="shared" si="5"/>
        <v>18</v>
      </c>
      <c r="B31" s="403"/>
      <c r="C31" s="404"/>
      <c r="D31" s="405"/>
      <c r="E31" s="38"/>
      <c r="F31" s="76"/>
      <c r="G31" s="24"/>
      <c r="H31" s="27"/>
      <c r="I31" s="27"/>
      <c r="J31" s="149"/>
      <c r="K31" s="152">
        <f t="shared" si="6"/>
        <v>0</v>
      </c>
      <c r="L31" s="155"/>
      <c r="M31" s="152">
        <f t="shared" si="7"/>
        <v>0</v>
      </c>
      <c r="N31" s="155"/>
      <c r="O31" s="152">
        <f t="shared" si="8"/>
        <v>0</v>
      </c>
      <c r="P31" s="155"/>
      <c r="Q31" s="158">
        <f t="shared" si="9"/>
        <v>0</v>
      </c>
      <c r="R31" s="161">
        <f t="shared" si="10"/>
        <v>0</v>
      </c>
      <c r="S31" s="38"/>
      <c r="T31" s="37"/>
    </row>
    <row r="32" spans="1:20" ht="13.5" x14ac:dyDescent="0.25">
      <c r="A32" s="418">
        <f t="shared" si="5"/>
        <v>19</v>
      </c>
      <c r="B32" s="403"/>
      <c r="C32" s="404"/>
      <c r="D32" s="405"/>
      <c r="E32" s="38"/>
      <c r="F32" s="76"/>
      <c r="G32" s="24"/>
      <c r="H32" s="27"/>
      <c r="I32" s="27"/>
      <c r="J32" s="149"/>
      <c r="K32" s="152">
        <f t="shared" si="6"/>
        <v>0</v>
      </c>
      <c r="L32" s="155"/>
      <c r="M32" s="152">
        <f t="shared" si="7"/>
        <v>0</v>
      </c>
      <c r="N32" s="155"/>
      <c r="O32" s="152">
        <f t="shared" si="8"/>
        <v>0</v>
      </c>
      <c r="P32" s="155"/>
      <c r="Q32" s="158">
        <f t="shared" si="9"/>
        <v>0</v>
      </c>
      <c r="R32" s="161">
        <f t="shared" si="10"/>
        <v>0</v>
      </c>
      <c r="S32" s="38"/>
      <c r="T32" s="37"/>
    </row>
    <row r="33" spans="1:20" ht="13.5" x14ac:dyDescent="0.25">
      <c r="A33" s="418">
        <f t="shared" si="5"/>
        <v>20</v>
      </c>
      <c r="B33" s="403"/>
      <c r="C33" s="404"/>
      <c r="D33" s="405"/>
      <c r="E33" s="38"/>
      <c r="F33" s="76"/>
      <c r="G33" s="24"/>
      <c r="H33" s="27"/>
      <c r="I33" s="27"/>
      <c r="J33" s="149"/>
      <c r="K33" s="152">
        <f t="shared" si="6"/>
        <v>0</v>
      </c>
      <c r="L33" s="155"/>
      <c r="M33" s="152">
        <f t="shared" si="7"/>
        <v>0</v>
      </c>
      <c r="N33" s="155"/>
      <c r="O33" s="152">
        <f t="shared" si="8"/>
        <v>0</v>
      </c>
      <c r="P33" s="155"/>
      <c r="Q33" s="158">
        <f t="shared" si="9"/>
        <v>0</v>
      </c>
      <c r="R33" s="161">
        <f t="shared" si="10"/>
        <v>0</v>
      </c>
      <c r="S33" s="38"/>
      <c r="T33" s="37"/>
    </row>
    <row r="34" spans="1:20" ht="13.5" x14ac:dyDescent="0.25">
      <c r="A34" s="418">
        <f t="shared" si="5"/>
        <v>21</v>
      </c>
      <c r="B34" s="403"/>
      <c r="C34" s="404"/>
      <c r="D34" s="405"/>
      <c r="E34" s="38"/>
      <c r="F34" s="76"/>
      <c r="G34" s="24"/>
      <c r="H34" s="27"/>
      <c r="I34" s="27"/>
      <c r="J34" s="149"/>
      <c r="K34" s="152">
        <f t="shared" si="6"/>
        <v>0</v>
      </c>
      <c r="L34" s="155"/>
      <c r="M34" s="152">
        <f t="shared" si="7"/>
        <v>0</v>
      </c>
      <c r="N34" s="155"/>
      <c r="O34" s="152">
        <f t="shared" si="8"/>
        <v>0</v>
      </c>
      <c r="P34" s="155"/>
      <c r="Q34" s="158">
        <f t="shared" si="9"/>
        <v>0</v>
      </c>
      <c r="R34" s="161">
        <f t="shared" si="10"/>
        <v>0</v>
      </c>
      <c r="S34" s="38"/>
      <c r="T34" s="37"/>
    </row>
    <row r="35" spans="1:20" ht="13.5" x14ac:dyDescent="0.25">
      <c r="A35" s="418">
        <f t="shared" si="5"/>
        <v>22</v>
      </c>
      <c r="B35" s="403"/>
      <c r="C35" s="404"/>
      <c r="D35" s="405"/>
      <c r="E35" s="38"/>
      <c r="F35" s="76"/>
      <c r="G35" s="24"/>
      <c r="H35" s="27"/>
      <c r="I35" s="27"/>
      <c r="J35" s="149"/>
      <c r="K35" s="152">
        <f t="shared" si="6"/>
        <v>0</v>
      </c>
      <c r="L35" s="155"/>
      <c r="M35" s="152">
        <f t="shared" si="7"/>
        <v>0</v>
      </c>
      <c r="N35" s="155"/>
      <c r="O35" s="152">
        <f t="shared" si="8"/>
        <v>0</v>
      </c>
      <c r="P35" s="155"/>
      <c r="Q35" s="158">
        <f t="shared" si="9"/>
        <v>0</v>
      </c>
      <c r="R35" s="161">
        <f t="shared" si="10"/>
        <v>0</v>
      </c>
      <c r="S35" s="38"/>
      <c r="T35" s="37"/>
    </row>
    <row r="36" spans="1:20" ht="13.5" x14ac:dyDescent="0.25">
      <c r="A36" s="418">
        <f t="shared" si="5"/>
        <v>23</v>
      </c>
      <c r="B36" s="403"/>
      <c r="C36" s="404"/>
      <c r="D36" s="405"/>
      <c r="E36" s="38"/>
      <c r="F36" s="76"/>
      <c r="G36" s="24"/>
      <c r="H36" s="27"/>
      <c r="I36" s="27"/>
      <c r="J36" s="149"/>
      <c r="K36" s="152">
        <f t="shared" si="6"/>
        <v>0</v>
      </c>
      <c r="L36" s="155"/>
      <c r="M36" s="152">
        <f t="shared" si="7"/>
        <v>0</v>
      </c>
      <c r="N36" s="155"/>
      <c r="O36" s="152">
        <f t="shared" si="8"/>
        <v>0</v>
      </c>
      <c r="P36" s="155"/>
      <c r="Q36" s="158">
        <f t="shared" si="9"/>
        <v>0</v>
      </c>
      <c r="R36" s="161">
        <f t="shared" si="10"/>
        <v>0</v>
      </c>
      <c r="S36" s="38"/>
      <c r="T36" s="37"/>
    </row>
    <row r="37" spans="1:20" ht="13.5" x14ac:dyDescent="0.25">
      <c r="A37" s="418">
        <f t="shared" si="5"/>
        <v>24</v>
      </c>
      <c r="B37" s="403"/>
      <c r="C37" s="404"/>
      <c r="D37" s="405"/>
      <c r="E37" s="38"/>
      <c r="F37" s="76"/>
      <c r="G37" s="24"/>
      <c r="H37" s="27"/>
      <c r="I37" s="27"/>
      <c r="J37" s="149"/>
      <c r="K37" s="152">
        <f t="shared" si="6"/>
        <v>0</v>
      </c>
      <c r="L37" s="155"/>
      <c r="M37" s="152">
        <f t="shared" si="7"/>
        <v>0</v>
      </c>
      <c r="N37" s="155"/>
      <c r="O37" s="152">
        <f t="shared" si="8"/>
        <v>0</v>
      </c>
      <c r="P37" s="155"/>
      <c r="Q37" s="158">
        <f t="shared" si="9"/>
        <v>0</v>
      </c>
      <c r="R37" s="161">
        <f t="shared" si="10"/>
        <v>0</v>
      </c>
      <c r="S37" s="38"/>
      <c r="T37" s="37"/>
    </row>
    <row r="38" spans="1:20" ht="13.5" x14ac:dyDescent="0.25">
      <c r="A38" s="418">
        <f t="shared" si="5"/>
        <v>25</v>
      </c>
      <c r="B38" s="403"/>
      <c r="C38" s="404"/>
      <c r="D38" s="405"/>
      <c r="E38" s="38"/>
      <c r="F38" s="76"/>
      <c r="G38" s="24"/>
      <c r="H38" s="27"/>
      <c r="I38" s="27"/>
      <c r="J38" s="149"/>
      <c r="K38" s="152">
        <f t="shared" si="6"/>
        <v>0</v>
      </c>
      <c r="L38" s="155"/>
      <c r="M38" s="152">
        <f t="shared" si="7"/>
        <v>0</v>
      </c>
      <c r="N38" s="155"/>
      <c r="O38" s="152">
        <f t="shared" si="8"/>
        <v>0</v>
      </c>
      <c r="P38" s="155"/>
      <c r="Q38" s="158">
        <f t="shared" si="9"/>
        <v>0</v>
      </c>
      <c r="R38" s="161">
        <f t="shared" si="10"/>
        <v>0</v>
      </c>
      <c r="S38" s="38"/>
      <c r="T38" s="37"/>
    </row>
    <row r="39" spans="1:20" ht="13.5" x14ac:dyDescent="0.25">
      <c r="A39" s="418">
        <f t="shared" si="5"/>
        <v>26</v>
      </c>
      <c r="B39" s="403"/>
      <c r="C39" s="404"/>
      <c r="D39" s="405"/>
      <c r="E39" s="38"/>
      <c r="F39" s="76"/>
      <c r="G39" s="24"/>
      <c r="H39" s="27"/>
      <c r="I39" s="27"/>
      <c r="J39" s="149"/>
      <c r="K39" s="152">
        <f t="shared" si="6"/>
        <v>0</v>
      </c>
      <c r="L39" s="155"/>
      <c r="M39" s="152">
        <f t="shared" si="7"/>
        <v>0</v>
      </c>
      <c r="N39" s="155"/>
      <c r="O39" s="152">
        <f t="shared" si="8"/>
        <v>0</v>
      </c>
      <c r="P39" s="155"/>
      <c r="Q39" s="158">
        <f t="shared" si="9"/>
        <v>0</v>
      </c>
      <c r="R39" s="161">
        <f t="shared" si="10"/>
        <v>0</v>
      </c>
      <c r="S39" s="38"/>
      <c r="T39" s="37"/>
    </row>
    <row r="40" spans="1:20" ht="13.5" x14ac:dyDescent="0.25">
      <c r="A40" s="418">
        <f t="shared" si="5"/>
        <v>27</v>
      </c>
      <c r="B40" s="403"/>
      <c r="C40" s="404"/>
      <c r="D40" s="405"/>
      <c r="E40" s="38"/>
      <c r="F40" s="76"/>
      <c r="G40" s="24"/>
      <c r="H40" s="27"/>
      <c r="I40" s="27"/>
      <c r="J40" s="149"/>
      <c r="K40" s="152">
        <f t="shared" si="6"/>
        <v>0</v>
      </c>
      <c r="L40" s="155"/>
      <c r="M40" s="152">
        <f t="shared" si="7"/>
        <v>0</v>
      </c>
      <c r="N40" s="155"/>
      <c r="O40" s="152">
        <f t="shared" si="8"/>
        <v>0</v>
      </c>
      <c r="P40" s="155"/>
      <c r="Q40" s="158">
        <f t="shared" si="9"/>
        <v>0</v>
      </c>
      <c r="R40" s="161">
        <f t="shared" si="10"/>
        <v>0</v>
      </c>
      <c r="S40" s="38"/>
      <c r="T40" s="37"/>
    </row>
    <row r="41" spans="1:20" ht="13.5" x14ac:dyDescent="0.25">
      <c r="A41" s="418">
        <f t="shared" si="5"/>
        <v>28</v>
      </c>
      <c r="B41" s="403"/>
      <c r="C41" s="404"/>
      <c r="D41" s="405"/>
      <c r="E41" s="38"/>
      <c r="F41" s="76"/>
      <c r="G41" s="24"/>
      <c r="H41" s="27"/>
      <c r="I41" s="27"/>
      <c r="J41" s="149"/>
      <c r="K41" s="152">
        <f t="shared" si="6"/>
        <v>0</v>
      </c>
      <c r="L41" s="155"/>
      <c r="M41" s="152">
        <f t="shared" si="7"/>
        <v>0</v>
      </c>
      <c r="N41" s="155"/>
      <c r="O41" s="152">
        <f t="shared" si="8"/>
        <v>0</v>
      </c>
      <c r="P41" s="155"/>
      <c r="Q41" s="158">
        <f t="shared" si="9"/>
        <v>0</v>
      </c>
      <c r="R41" s="161">
        <f t="shared" si="10"/>
        <v>0</v>
      </c>
      <c r="S41" s="38"/>
      <c r="T41" s="37"/>
    </row>
    <row r="42" spans="1:20" ht="13.5" x14ac:dyDescent="0.25">
      <c r="A42" s="418">
        <f t="shared" si="5"/>
        <v>29</v>
      </c>
      <c r="B42" s="403"/>
      <c r="C42" s="404"/>
      <c r="D42" s="405"/>
      <c r="E42" s="38"/>
      <c r="F42" s="76"/>
      <c r="G42" s="24"/>
      <c r="H42" s="27"/>
      <c r="I42" s="27"/>
      <c r="J42" s="149"/>
      <c r="K42" s="152">
        <f t="shared" si="6"/>
        <v>0</v>
      </c>
      <c r="L42" s="155"/>
      <c r="M42" s="152">
        <f t="shared" si="7"/>
        <v>0</v>
      </c>
      <c r="N42" s="155"/>
      <c r="O42" s="152">
        <f t="shared" si="8"/>
        <v>0</v>
      </c>
      <c r="P42" s="155"/>
      <c r="Q42" s="158">
        <f t="shared" si="9"/>
        <v>0</v>
      </c>
      <c r="R42" s="161">
        <f t="shared" si="10"/>
        <v>0</v>
      </c>
      <c r="S42" s="38"/>
      <c r="T42" s="37"/>
    </row>
    <row r="43" spans="1:20" ht="13.5" x14ac:dyDescent="0.25">
      <c r="A43" s="418">
        <f t="shared" si="5"/>
        <v>30</v>
      </c>
      <c r="B43" s="403"/>
      <c r="C43" s="404"/>
      <c r="D43" s="405"/>
      <c r="E43" s="38"/>
      <c r="F43" s="76"/>
      <c r="G43" s="24"/>
      <c r="H43" s="27"/>
      <c r="I43" s="27"/>
      <c r="J43" s="149"/>
      <c r="K43" s="152">
        <f t="shared" si="6"/>
        <v>0</v>
      </c>
      <c r="L43" s="155"/>
      <c r="M43" s="152">
        <f t="shared" si="7"/>
        <v>0</v>
      </c>
      <c r="N43" s="155"/>
      <c r="O43" s="152">
        <f t="shared" si="8"/>
        <v>0</v>
      </c>
      <c r="P43" s="155"/>
      <c r="Q43" s="158">
        <f t="shared" si="9"/>
        <v>0</v>
      </c>
      <c r="R43" s="161">
        <f t="shared" si="10"/>
        <v>0</v>
      </c>
      <c r="S43" s="38"/>
      <c r="T43" s="37"/>
    </row>
    <row r="44" spans="1:20" ht="13.5" x14ac:dyDescent="0.25">
      <c r="A44" s="418">
        <f t="shared" si="5"/>
        <v>31</v>
      </c>
      <c r="B44" s="403"/>
      <c r="C44" s="404"/>
      <c r="D44" s="405"/>
      <c r="E44" s="38"/>
      <c r="F44" s="76"/>
      <c r="G44" s="24"/>
      <c r="H44" s="27"/>
      <c r="I44" s="27"/>
      <c r="J44" s="149"/>
      <c r="K44" s="152">
        <f t="shared" si="6"/>
        <v>0</v>
      </c>
      <c r="L44" s="155"/>
      <c r="M44" s="152">
        <f t="shared" si="7"/>
        <v>0</v>
      </c>
      <c r="N44" s="155"/>
      <c r="O44" s="152">
        <f t="shared" si="8"/>
        <v>0</v>
      </c>
      <c r="P44" s="155"/>
      <c r="Q44" s="158">
        <f t="shared" si="9"/>
        <v>0</v>
      </c>
      <c r="R44" s="161">
        <f t="shared" si="10"/>
        <v>0</v>
      </c>
      <c r="S44" s="38"/>
      <c r="T44" s="37"/>
    </row>
    <row r="45" spans="1:20" ht="13.5" x14ac:dyDescent="0.25">
      <c r="A45" s="418">
        <f t="shared" si="5"/>
        <v>32</v>
      </c>
      <c r="B45" s="403"/>
      <c r="C45" s="404"/>
      <c r="D45" s="405"/>
      <c r="E45" s="38"/>
      <c r="F45" s="76"/>
      <c r="G45" s="24"/>
      <c r="H45" s="27"/>
      <c r="I45" s="27"/>
      <c r="J45" s="149"/>
      <c r="K45" s="152">
        <f t="shared" si="6"/>
        <v>0</v>
      </c>
      <c r="L45" s="155"/>
      <c r="M45" s="152">
        <f t="shared" si="7"/>
        <v>0</v>
      </c>
      <c r="N45" s="155"/>
      <c r="O45" s="152">
        <f t="shared" si="8"/>
        <v>0</v>
      </c>
      <c r="P45" s="155"/>
      <c r="Q45" s="158">
        <f t="shared" si="9"/>
        <v>0</v>
      </c>
      <c r="R45" s="161">
        <f t="shared" si="10"/>
        <v>0</v>
      </c>
      <c r="S45" s="38"/>
      <c r="T45" s="37"/>
    </row>
    <row r="46" spans="1:20" ht="13.5" x14ac:dyDescent="0.25">
      <c r="A46" s="418">
        <f t="shared" si="5"/>
        <v>33</v>
      </c>
      <c r="B46" s="403"/>
      <c r="C46" s="404"/>
      <c r="D46" s="405"/>
      <c r="E46" s="38"/>
      <c r="F46" s="76"/>
      <c r="G46" s="24"/>
      <c r="H46" s="27"/>
      <c r="I46" s="27"/>
      <c r="J46" s="149"/>
      <c r="K46" s="152">
        <f t="shared" si="6"/>
        <v>0</v>
      </c>
      <c r="L46" s="155"/>
      <c r="M46" s="152">
        <f t="shared" si="7"/>
        <v>0</v>
      </c>
      <c r="N46" s="155"/>
      <c r="O46" s="152">
        <f t="shared" si="8"/>
        <v>0</v>
      </c>
      <c r="P46" s="155"/>
      <c r="Q46" s="158">
        <f t="shared" si="9"/>
        <v>0</v>
      </c>
      <c r="R46" s="161">
        <f t="shared" si="10"/>
        <v>0</v>
      </c>
      <c r="S46" s="38"/>
      <c r="T46" s="37"/>
    </row>
    <row r="47" spans="1:20" ht="13.5" x14ac:dyDescent="0.25">
      <c r="A47" s="418">
        <f t="shared" si="5"/>
        <v>34</v>
      </c>
      <c r="B47" s="403"/>
      <c r="C47" s="404"/>
      <c r="D47" s="405"/>
      <c r="E47" s="38"/>
      <c r="F47" s="76"/>
      <c r="G47" s="24"/>
      <c r="H47" s="27"/>
      <c r="I47" s="27"/>
      <c r="J47" s="149"/>
      <c r="K47" s="152">
        <f t="shared" si="6"/>
        <v>0</v>
      </c>
      <c r="L47" s="155"/>
      <c r="M47" s="152">
        <f t="shared" si="7"/>
        <v>0</v>
      </c>
      <c r="N47" s="155"/>
      <c r="O47" s="152">
        <f t="shared" si="8"/>
        <v>0</v>
      </c>
      <c r="P47" s="155"/>
      <c r="Q47" s="158">
        <f t="shared" si="9"/>
        <v>0</v>
      </c>
      <c r="R47" s="161">
        <f t="shared" si="10"/>
        <v>0</v>
      </c>
      <c r="S47" s="38"/>
      <c r="T47" s="37"/>
    </row>
    <row r="48" spans="1:20" ht="13.5" x14ac:dyDescent="0.25">
      <c r="A48" s="418">
        <f t="shared" si="5"/>
        <v>35</v>
      </c>
      <c r="B48" s="403"/>
      <c r="C48" s="404"/>
      <c r="D48" s="405"/>
      <c r="E48" s="38"/>
      <c r="F48" s="76"/>
      <c r="G48" s="24"/>
      <c r="H48" s="27"/>
      <c r="I48" s="27"/>
      <c r="J48" s="149"/>
      <c r="K48" s="152">
        <f t="shared" si="6"/>
        <v>0</v>
      </c>
      <c r="L48" s="155"/>
      <c r="M48" s="152">
        <f t="shared" si="7"/>
        <v>0</v>
      </c>
      <c r="N48" s="155"/>
      <c r="O48" s="152">
        <f t="shared" si="8"/>
        <v>0</v>
      </c>
      <c r="P48" s="155"/>
      <c r="Q48" s="158">
        <f t="shared" si="9"/>
        <v>0</v>
      </c>
      <c r="R48" s="161">
        <f t="shared" si="10"/>
        <v>0</v>
      </c>
      <c r="S48" s="38"/>
      <c r="T48" s="37"/>
    </row>
    <row r="49" spans="1:20" ht="13.5" x14ac:dyDescent="0.25">
      <c r="A49" s="418">
        <f t="shared" si="5"/>
        <v>36</v>
      </c>
      <c r="B49" s="403"/>
      <c r="C49" s="404"/>
      <c r="D49" s="405"/>
      <c r="E49" s="38"/>
      <c r="F49" s="76"/>
      <c r="G49" s="24"/>
      <c r="H49" s="27"/>
      <c r="I49" s="27"/>
      <c r="J49" s="149"/>
      <c r="K49" s="152">
        <f t="shared" si="6"/>
        <v>0</v>
      </c>
      <c r="L49" s="155"/>
      <c r="M49" s="152">
        <f t="shared" si="7"/>
        <v>0</v>
      </c>
      <c r="N49" s="155"/>
      <c r="O49" s="152">
        <f t="shared" si="8"/>
        <v>0</v>
      </c>
      <c r="P49" s="155"/>
      <c r="Q49" s="158">
        <f t="shared" si="9"/>
        <v>0</v>
      </c>
      <c r="R49" s="161">
        <f t="shared" si="10"/>
        <v>0</v>
      </c>
      <c r="S49" s="38"/>
      <c r="T49" s="37"/>
    </row>
    <row r="50" spans="1:20" ht="13.5" x14ac:dyDescent="0.25">
      <c r="A50" s="418">
        <f t="shared" si="5"/>
        <v>37</v>
      </c>
      <c r="B50" s="403"/>
      <c r="C50" s="404"/>
      <c r="D50" s="405"/>
      <c r="E50" s="38"/>
      <c r="F50" s="76"/>
      <c r="G50" s="24"/>
      <c r="H50" s="27"/>
      <c r="I50" s="27"/>
      <c r="J50" s="149"/>
      <c r="K50" s="152">
        <f t="shared" si="6"/>
        <v>0</v>
      </c>
      <c r="L50" s="155"/>
      <c r="M50" s="152">
        <f t="shared" si="7"/>
        <v>0</v>
      </c>
      <c r="N50" s="155"/>
      <c r="O50" s="152">
        <f t="shared" si="8"/>
        <v>0</v>
      </c>
      <c r="P50" s="155"/>
      <c r="Q50" s="158">
        <f t="shared" si="9"/>
        <v>0</v>
      </c>
      <c r="R50" s="161">
        <f t="shared" si="10"/>
        <v>0</v>
      </c>
      <c r="S50" s="38"/>
      <c r="T50" s="37"/>
    </row>
    <row r="51" spans="1:20" ht="13.5" x14ac:dyDescent="0.25">
      <c r="A51" s="418">
        <f t="shared" si="5"/>
        <v>38</v>
      </c>
      <c r="B51" s="403"/>
      <c r="C51" s="404"/>
      <c r="D51" s="405"/>
      <c r="E51" s="38"/>
      <c r="F51" s="76"/>
      <c r="G51" s="24"/>
      <c r="H51" s="27"/>
      <c r="I51" s="27"/>
      <c r="J51" s="149"/>
      <c r="K51" s="152">
        <f t="shared" si="6"/>
        <v>0</v>
      </c>
      <c r="L51" s="155"/>
      <c r="M51" s="152">
        <f t="shared" si="7"/>
        <v>0</v>
      </c>
      <c r="N51" s="155"/>
      <c r="O51" s="152">
        <f t="shared" si="8"/>
        <v>0</v>
      </c>
      <c r="P51" s="155"/>
      <c r="Q51" s="158">
        <f t="shared" si="9"/>
        <v>0</v>
      </c>
      <c r="R51" s="161">
        <f t="shared" si="10"/>
        <v>0</v>
      </c>
      <c r="S51" s="38"/>
      <c r="T51" s="37"/>
    </row>
    <row r="52" spans="1:20" ht="13.5" x14ac:dyDescent="0.25">
      <c r="A52" s="418">
        <f t="shared" si="5"/>
        <v>39</v>
      </c>
      <c r="B52" s="403"/>
      <c r="C52" s="404"/>
      <c r="D52" s="405"/>
      <c r="E52" s="38"/>
      <c r="F52" s="76"/>
      <c r="G52" s="24"/>
      <c r="H52" s="27"/>
      <c r="I52" s="27"/>
      <c r="J52" s="149"/>
      <c r="K52" s="152">
        <f t="shared" si="6"/>
        <v>0</v>
      </c>
      <c r="L52" s="155"/>
      <c r="M52" s="152">
        <f t="shared" si="7"/>
        <v>0</v>
      </c>
      <c r="N52" s="155"/>
      <c r="O52" s="152">
        <f t="shared" si="8"/>
        <v>0</v>
      </c>
      <c r="P52" s="155"/>
      <c r="Q52" s="158">
        <f t="shared" si="9"/>
        <v>0</v>
      </c>
      <c r="R52" s="161">
        <f t="shared" si="10"/>
        <v>0</v>
      </c>
      <c r="S52" s="38"/>
      <c r="T52" s="37"/>
    </row>
    <row r="53" spans="1:20" ht="13.5" x14ac:dyDescent="0.25">
      <c r="A53" s="418">
        <f t="shared" si="5"/>
        <v>40</v>
      </c>
      <c r="B53" s="403"/>
      <c r="C53" s="404"/>
      <c r="D53" s="405"/>
      <c r="E53" s="38"/>
      <c r="F53" s="76"/>
      <c r="G53" s="24"/>
      <c r="H53" s="27"/>
      <c r="I53" s="27"/>
      <c r="J53" s="149"/>
      <c r="K53" s="152">
        <f t="shared" si="6"/>
        <v>0</v>
      </c>
      <c r="L53" s="155"/>
      <c r="M53" s="152">
        <f t="shared" si="7"/>
        <v>0</v>
      </c>
      <c r="N53" s="155"/>
      <c r="O53" s="152">
        <f t="shared" si="8"/>
        <v>0</v>
      </c>
      <c r="P53" s="155"/>
      <c r="Q53" s="158">
        <f t="shared" si="9"/>
        <v>0</v>
      </c>
      <c r="R53" s="161">
        <f t="shared" si="10"/>
        <v>0</v>
      </c>
      <c r="S53" s="38"/>
      <c r="T53" s="37"/>
    </row>
    <row r="54" spans="1:20" ht="13.5" x14ac:dyDescent="0.25">
      <c r="A54" s="418">
        <f t="shared" si="5"/>
        <v>41</v>
      </c>
      <c r="B54" s="403"/>
      <c r="C54" s="404"/>
      <c r="D54" s="405"/>
      <c r="E54" s="38"/>
      <c r="F54" s="76"/>
      <c r="G54" s="24"/>
      <c r="H54" s="27"/>
      <c r="I54" s="27"/>
      <c r="J54" s="149"/>
      <c r="K54" s="152">
        <f t="shared" si="6"/>
        <v>0</v>
      </c>
      <c r="L54" s="155"/>
      <c r="M54" s="152">
        <f t="shared" si="7"/>
        <v>0</v>
      </c>
      <c r="N54" s="155"/>
      <c r="O54" s="152">
        <f t="shared" si="8"/>
        <v>0</v>
      </c>
      <c r="P54" s="155"/>
      <c r="Q54" s="158">
        <f t="shared" si="9"/>
        <v>0</v>
      </c>
      <c r="R54" s="161">
        <f t="shared" si="10"/>
        <v>0</v>
      </c>
      <c r="S54" s="38"/>
      <c r="T54" s="37"/>
    </row>
    <row r="55" spans="1:20" ht="13.5" x14ac:dyDescent="0.25">
      <c r="A55" s="418">
        <f t="shared" si="5"/>
        <v>42</v>
      </c>
      <c r="B55" s="403"/>
      <c r="C55" s="404"/>
      <c r="D55" s="405"/>
      <c r="E55" s="38"/>
      <c r="F55" s="76"/>
      <c r="G55" s="24"/>
      <c r="H55" s="27"/>
      <c r="I55" s="27"/>
      <c r="J55" s="149"/>
      <c r="K55" s="152">
        <f t="shared" si="6"/>
        <v>0</v>
      </c>
      <c r="L55" s="155"/>
      <c r="M55" s="152">
        <f t="shared" si="7"/>
        <v>0</v>
      </c>
      <c r="N55" s="155"/>
      <c r="O55" s="152">
        <f t="shared" si="8"/>
        <v>0</v>
      </c>
      <c r="P55" s="155"/>
      <c r="Q55" s="158">
        <f t="shared" si="9"/>
        <v>0</v>
      </c>
      <c r="R55" s="161">
        <f t="shared" si="10"/>
        <v>0</v>
      </c>
      <c r="S55" s="38"/>
      <c r="T55" s="37"/>
    </row>
    <row r="56" spans="1:20" ht="13.5" x14ac:dyDescent="0.25">
      <c r="A56" s="418">
        <f t="shared" si="5"/>
        <v>43</v>
      </c>
      <c r="B56" s="403"/>
      <c r="C56" s="404"/>
      <c r="D56" s="405"/>
      <c r="E56" s="38"/>
      <c r="F56" s="76"/>
      <c r="G56" s="24"/>
      <c r="H56" s="27"/>
      <c r="I56" s="27"/>
      <c r="J56" s="149"/>
      <c r="K56" s="152">
        <f t="shared" si="6"/>
        <v>0</v>
      </c>
      <c r="L56" s="155"/>
      <c r="M56" s="152">
        <f t="shared" si="7"/>
        <v>0</v>
      </c>
      <c r="N56" s="155"/>
      <c r="O56" s="152">
        <f t="shared" si="8"/>
        <v>0</v>
      </c>
      <c r="P56" s="155"/>
      <c r="Q56" s="158">
        <f t="shared" si="9"/>
        <v>0</v>
      </c>
      <c r="R56" s="161">
        <f t="shared" si="10"/>
        <v>0</v>
      </c>
      <c r="S56" s="38"/>
      <c r="T56" s="37"/>
    </row>
    <row r="57" spans="1:20" ht="13.5" x14ac:dyDescent="0.25">
      <c r="A57" s="418">
        <f t="shared" si="5"/>
        <v>44</v>
      </c>
      <c r="B57" s="403"/>
      <c r="C57" s="404"/>
      <c r="D57" s="405"/>
      <c r="E57" s="38"/>
      <c r="F57" s="76"/>
      <c r="G57" s="24"/>
      <c r="H57" s="27"/>
      <c r="I57" s="27"/>
      <c r="J57" s="149"/>
      <c r="K57" s="152">
        <f t="shared" si="6"/>
        <v>0</v>
      </c>
      <c r="L57" s="155"/>
      <c r="M57" s="152">
        <f t="shared" si="7"/>
        <v>0</v>
      </c>
      <c r="N57" s="155"/>
      <c r="O57" s="152">
        <f t="shared" si="8"/>
        <v>0</v>
      </c>
      <c r="P57" s="155"/>
      <c r="Q57" s="158">
        <f t="shared" si="9"/>
        <v>0</v>
      </c>
      <c r="R57" s="161">
        <f t="shared" si="10"/>
        <v>0</v>
      </c>
      <c r="S57" s="38"/>
      <c r="T57" s="37"/>
    </row>
    <row r="58" spans="1:20" ht="13.5" x14ac:dyDescent="0.25">
      <c r="A58" s="418">
        <f t="shared" si="5"/>
        <v>45</v>
      </c>
      <c r="B58" s="403"/>
      <c r="C58" s="404"/>
      <c r="D58" s="405"/>
      <c r="E58" s="38"/>
      <c r="F58" s="76"/>
      <c r="G58" s="24"/>
      <c r="H58" s="27"/>
      <c r="I58" s="27"/>
      <c r="J58" s="149"/>
      <c r="K58" s="152">
        <f t="shared" si="6"/>
        <v>0</v>
      </c>
      <c r="L58" s="155"/>
      <c r="M58" s="152">
        <f t="shared" si="7"/>
        <v>0</v>
      </c>
      <c r="N58" s="155"/>
      <c r="O58" s="152">
        <f t="shared" si="8"/>
        <v>0</v>
      </c>
      <c r="P58" s="155"/>
      <c r="Q58" s="158">
        <f t="shared" si="9"/>
        <v>0</v>
      </c>
      <c r="R58" s="161">
        <f t="shared" si="10"/>
        <v>0</v>
      </c>
      <c r="S58" s="38"/>
      <c r="T58" s="37"/>
    </row>
    <row r="59" spans="1:20" ht="13.5" x14ac:dyDescent="0.25">
      <c r="A59" s="418">
        <f t="shared" si="5"/>
        <v>46</v>
      </c>
      <c r="B59" s="403"/>
      <c r="C59" s="404"/>
      <c r="D59" s="405"/>
      <c r="E59" s="38"/>
      <c r="F59" s="76"/>
      <c r="G59" s="24"/>
      <c r="H59" s="27"/>
      <c r="I59" s="27"/>
      <c r="J59" s="149"/>
      <c r="K59" s="152">
        <f t="shared" si="6"/>
        <v>0</v>
      </c>
      <c r="L59" s="155"/>
      <c r="M59" s="152">
        <f t="shared" si="7"/>
        <v>0</v>
      </c>
      <c r="N59" s="155"/>
      <c r="O59" s="152">
        <f t="shared" si="8"/>
        <v>0</v>
      </c>
      <c r="P59" s="155"/>
      <c r="Q59" s="158">
        <f t="shared" si="9"/>
        <v>0</v>
      </c>
      <c r="R59" s="161">
        <f t="shared" si="10"/>
        <v>0</v>
      </c>
      <c r="S59" s="38"/>
      <c r="T59" s="37"/>
    </row>
    <row r="60" spans="1:20" ht="13.5" x14ac:dyDescent="0.25">
      <c r="A60" s="418">
        <f t="shared" si="5"/>
        <v>47</v>
      </c>
      <c r="B60" s="403"/>
      <c r="C60" s="404"/>
      <c r="D60" s="405"/>
      <c r="E60" s="38"/>
      <c r="F60" s="76"/>
      <c r="G60" s="24"/>
      <c r="H60" s="27"/>
      <c r="I60" s="27"/>
      <c r="J60" s="149"/>
      <c r="K60" s="152">
        <f t="shared" si="6"/>
        <v>0</v>
      </c>
      <c r="L60" s="155"/>
      <c r="M60" s="152">
        <f t="shared" si="7"/>
        <v>0</v>
      </c>
      <c r="N60" s="155"/>
      <c r="O60" s="152">
        <f t="shared" si="8"/>
        <v>0</v>
      </c>
      <c r="P60" s="155"/>
      <c r="Q60" s="158">
        <f t="shared" si="9"/>
        <v>0</v>
      </c>
      <c r="R60" s="161">
        <f t="shared" si="10"/>
        <v>0</v>
      </c>
      <c r="S60" s="38"/>
      <c r="T60" s="37"/>
    </row>
    <row r="61" spans="1:20" ht="13.5" x14ac:dyDescent="0.25">
      <c r="A61" s="418">
        <f t="shared" si="5"/>
        <v>48</v>
      </c>
      <c r="B61" s="403"/>
      <c r="C61" s="404"/>
      <c r="D61" s="405"/>
      <c r="E61" s="38"/>
      <c r="F61" s="76"/>
      <c r="G61" s="24"/>
      <c r="H61" s="27"/>
      <c r="I61" s="27"/>
      <c r="J61" s="149"/>
      <c r="K61" s="152">
        <f t="shared" si="6"/>
        <v>0</v>
      </c>
      <c r="L61" s="155"/>
      <c r="M61" s="152">
        <f t="shared" si="7"/>
        <v>0</v>
      </c>
      <c r="N61" s="155"/>
      <c r="O61" s="152">
        <f t="shared" si="8"/>
        <v>0</v>
      </c>
      <c r="P61" s="155"/>
      <c r="Q61" s="158">
        <f t="shared" si="9"/>
        <v>0</v>
      </c>
      <c r="R61" s="161">
        <f t="shared" si="10"/>
        <v>0</v>
      </c>
      <c r="S61" s="38"/>
      <c r="T61" s="37"/>
    </row>
    <row r="62" spans="1:20" ht="13.5" x14ac:dyDescent="0.25">
      <c r="A62" s="418">
        <f t="shared" si="5"/>
        <v>49</v>
      </c>
      <c r="B62" s="403"/>
      <c r="C62" s="404"/>
      <c r="D62" s="405"/>
      <c r="E62" s="38"/>
      <c r="F62" s="76"/>
      <c r="G62" s="24"/>
      <c r="H62" s="27"/>
      <c r="I62" s="27"/>
      <c r="J62" s="149"/>
      <c r="K62" s="152">
        <f t="shared" si="6"/>
        <v>0</v>
      </c>
      <c r="L62" s="155"/>
      <c r="M62" s="152">
        <f t="shared" si="7"/>
        <v>0</v>
      </c>
      <c r="N62" s="155"/>
      <c r="O62" s="152">
        <f t="shared" si="8"/>
        <v>0</v>
      </c>
      <c r="P62" s="155"/>
      <c r="Q62" s="158">
        <f t="shared" si="9"/>
        <v>0</v>
      </c>
      <c r="R62" s="161">
        <f t="shared" si="10"/>
        <v>0</v>
      </c>
      <c r="S62" s="38"/>
      <c r="T62" s="37"/>
    </row>
    <row r="63" spans="1:20" ht="13.5" x14ac:dyDescent="0.25">
      <c r="A63" s="418">
        <f t="shared" si="5"/>
        <v>50</v>
      </c>
      <c r="B63" s="403"/>
      <c r="C63" s="404"/>
      <c r="D63" s="405"/>
      <c r="E63" s="38"/>
      <c r="F63" s="76"/>
      <c r="G63" s="24"/>
      <c r="H63" s="27"/>
      <c r="I63" s="27"/>
      <c r="J63" s="149"/>
      <c r="K63" s="152">
        <f t="shared" si="6"/>
        <v>0</v>
      </c>
      <c r="L63" s="155"/>
      <c r="M63" s="152">
        <f t="shared" si="7"/>
        <v>0</v>
      </c>
      <c r="N63" s="155"/>
      <c r="O63" s="152">
        <f t="shared" si="8"/>
        <v>0</v>
      </c>
      <c r="P63" s="155"/>
      <c r="Q63" s="158">
        <f t="shared" si="9"/>
        <v>0</v>
      </c>
      <c r="R63" s="161">
        <f t="shared" si="10"/>
        <v>0</v>
      </c>
      <c r="S63" s="38"/>
      <c r="T63" s="37"/>
    </row>
    <row r="64" spans="1:20" ht="13.5" x14ac:dyDescent="0.25">
      <c r="A64" s="418">
        <f t="shared" si="5"/>
        <v>51</v>
      </c>
      <c r="B64" s="403"/>
      <c r="C64" s="404"/>
      <c r="D64" s="405"/>
      <c r="E64" s="38"/>
      <c r="F64" s="76"/>
      <c r="G64" s="24"/>
      <c r="H64" s="27"/>
      <c r="I64" s="27"/>
      <c r="J64" s="149"/>
      <c r="K64" s="152">
        <f t="shared" si="6"/>
        <v>0</v>
      </c>
      <c r="L64" s="155"/>
      <c r="M64" s="152">
        <f t="shared" si="7"/>
        <v>0</v>
      </c>
      <c r="N64" s="155"/>
      <c r="O64" s="152">
        <f t="shared" si="8"/>
        <v>0</v>
      </c>
      <c r="P64" s="155"/>
      <c r="Q64" s="158">
        <f t="shared" si="9"/>
        <v>0</v>
      </c>
      <c r="R64" s="161">
        <f t="shared" si="10"/>
        <v>0</v>
      </c>
      <c r="S64" s="38"/>
      <c r="T64" s="37"/>
    </row>
    <row r="65" spans="1:20" ht="13.5" x14ac:dyDescent="0.25">
      <c r="A65" s="418">
        <f t="shared" si="5"/>
        <v>52</v>
      </c>
      <c r="B65" s="403"/>
      <c r="C65" s="404"/>
      <c r="D65" s="405"/>
      <c r="E65" s="38"/>
      <c r="F65" s="76"/>
      <c r="G65" s="24"/>
      <c r="H65" s="27"/>
      <c r="I65" s="27"/>
      <c r="J65" s="149"/>
      <c r="K65" s="152">
        <f t="shared" si="6"/>
        <v>0</v>
      </c>
      <c r="L65" s="155"/>
      <c r="M65" s="152">
        <f t="shared" si="7"/>
        <v>0</v>
      </c>
      <c r="N65" s="155"/>
      <c r="O65" s="152">
        <f t="shared" si="8"/>
        <v>0</v>
      </c>
      <c r="P65" s="155"/>
      <c r="Q65" s="158">
        <f t="shared" si="9"/>
        <v>0</v>
      </c>
      <c r="R65" s="161">
        <f t="shared" si="10"/>
        <v>0</v>
      </c>
      <c r="S65" s="38"/>
      <c r="T65" s="37"/>
    </row>
    <row r="66" spans="1:20" ht="13.5" x14ac:dyDescent="0.25">
      <c r="A66" s="418">
        <f t="shared" si="5"/>
        <v>53</v>
      </c>
      <c r="B66" s="403"/>
      <c r="C66" s="404"/>
      <c r="D66" s="405"/>
      <c r="E66" s="38"/>
      <c r="F66" s="76"/>
      <c r="G66" s="24"/>
      <c r="H66" s="27"/>
      <c r="I66" s="27"/>
      <c r="J66" s="149"/>
      <c r="K66" s="152">
        <f t="shared" si="6"/>
        <v>0</v>
      </c>
      <c r="L66" s="155"/>
      <c r="M66" s="152">
        <f t="shared" si="7"/>
        <v>0</v>
      </c>
      <c r="N66" s="155"/>
      <c r="O66" s="152">
        <f t="shared" si="8"/>
        <v>0</v>
      </c>
      <c r="P66" s="155"/>
      <c r="Q66" s="158">
        <f t="shared" si="9"/>
        <v>0</v>
      </c>
      <c r="R66" s="161">
        <f t="shared" si="10"/>
        <v>0</v>
      </c>
      <c r="S66" s="38"/>
      <c r="T66" s="37"/>
    </row>
    <row r="67" spans="1:20" ht="13.5" x14ac:dyDescent="0.25">
      <c r="A67" s="418">
        <f t="shared" si="5"/>
        <v>54</v>
      </c>
      <c r="B67" s="403"/>
      <c r="C67" s="404"/>
      <c r="D67" s="405"/>
      <c r="E67" s="38"/>
      <c r="F67" s="76"/>
      <c r="G67" s="24"/>
      <c r="H67" s="27"/>
      <c r="I67" s="27"/>
      <c r="J67" s="149"/>
      <c r="K67" s="152">
        <f t="shared" si="6"/>
        <v>0</v>
      </c>
      <c r="L67" s="155"/>
      <c r="M67" s="152">
        <f t="shared" si="7"/>
        <v>0</v>
      </c>
      <c r="N67" s="155"/>
      <c r="O67" s="152">
        <f t="shared" si="8"/>
        <v>0</v>
      </c>
      <c r="P67" s="155"/>
      <c r="Q67" s="158">
        <f t="shared" si="9"/>
        <v>0</v>
      </c>
      <c r="R67" s="161">
        <f t="shared" si="10"/>
        <v>0</v>
      </c>
      <c r="S67" s="38"/>
      <c r="T67" s="37"/>
    </row>
    <row r="68" spans="1:20" ht="13.5" x14ac:dyDescent="0.25">
      <c r="A68" s="418">
        <f t="shared" si="5"/>
        <v>55</v>
      </c>
      <c r="B68" s="403"/>
      <c r="C68" s="404"/>
      <c r="D68" s="405"/>
      <c r="E68" s="38"/>
      <c r="F68" s="76"/>
      <c r="G68" s="24"/>
      <c r="H68" s="27"/>
      <c r="I68" s="27"/>
      <c r="J68" s="149"/>
      <c r="K68" s="152">
        <f t="shared" si="6"/>
        <v>0</v>
      </c>
      <c r="L68" s="155"/>
      <c r="M68" s="152">
        <f t="shared" si="7"/>
        <v>0</v>
      </c>
      <c r="N68" s="155"/>
      <c r="O68" s="152">
        <f t="shared" si="8"/>
        <v>0</v>
      </c>
      <c r="P68" s="155"/>
      <c r="Q68" s="158">
        <f t="shared" si="9"/>
        <v>0</v>
      </c>
      <c r="R68" s="161">
        <f t="shared" si="10"/>
        <v>0</v>
      </c>
      <c r="S68" s="38"/>
      <c r="T68" s="37"/>
    </row>
    <row r="69" spans="1:20" ht="13.5" x14ac:dyDescent="0.25">
      <c r="A69" s="418">
        <f t="shared" si="5"/>
        <v>56</v>
      </c>
      <c r="B69" s="403"/>
      <c r="C69" s="404"/>
      <c r="D69" s="405"/>
      <c r="E69" s="38"/>
      <c r="F69" s="76"/>
      <c r="G69" s="24"/>
      <c r="H69" s="27"/>
      <c r="I69" s="27"/>
      <c r="J69" s="149"/>
      <c r="K69" s="152">
        <f t="shared" si="6"/>
        <v>0</v>
      </c>
      <c r="L69" s="155"/>
      <c r="M69" s="152">
        <f t="shared" si="7"/>
        <v>0</v>
      </c>
      <c r="N69" s="155"/>
      <c r="O69" s="152">
        <f t="shared" si="8"/>
        <v>0</v>
      </c>
      <c r="P69" s="155"/>
      <c r="Q69" s="158">
        <f t="shared" si="9"/>
        <v>0</v>
      </c>
      <c r="R69" s="161">
        <f t="shared" si="10"/>
        <v>0</v>
      </c>
      <c r="S69" s="38"/>
      <c r="T69" s="37"/>
    </row>
    <row r="70" spans="1:20" ht="13.5" x14ac:dyDescent="0.25">
      <c r="A70" s="418">
        <f t="shared" si="5"/>
        <v>57</v>
      </c>
      <c r="B70" s="403"/>
      <c r="C70" s="404"/>
      <c r="D70" s="405"/>
      <c r="E70" s="38"/>
      <c r="F70" s="76"/>
      <c r="G70" s="24"/>
      <c r="H70" s="27"/>
      <c r="I70" s="27"/>
      <c r="J70" s="149"/>
      <c r="K70" s="152">
        <f t="shared" si="6"/>
        <v>0</v>
      </c>
      <c r="L70" s="155"/>
      <c r="M70" s="152">
        <f t="shared" si="7"/>
        <v>0</v>
      </c>
      <c r="N70" s="155"/>
      <c r="O70" s="152">
        <f t="shared" si="8"/>
        <v>0</v>
      </c>
      <c r="P70" s="155"/>
      <c r="Q70" s="158">
        <f t="shared" si="9"/>
        <v>0</v>
      </c>
      <c r="R70" s="161">
        <f t="shared" si="10"/>
        <v>0</v>
      </c>
      <c r="S70" s="38"/>
      <c r="T70" s="37"/>
    </row>
    <row r="71" spans="1:20" ht="13.5" x14ac:dyDescent="0.25">
      <c r="A71" s="418">
        <f t="shared" si="5"/>
        <v>58</v>
      </c>
      <c r="B71" s="403"/>
      <c r="C71" s="404"/>
      <c r="D71" s="405"/>
      <c r="E71" s="38"/>
      <c r="F71" s="76"/>
      <c r="G71" s="24"/>
      <c r="H71" s="27"/>
      <c r="I71" s="27"/>
      <c r="J71" s="149"/>
      <c r="K71" s="152">
        <f t="shared" si="6"/>
        <v>0</v>
      </c>
      <c r="L71" s="155"/>
      <c r="M71" s="152">
        <f t="shared" si="7"/>
        <v>0</v>
      </c>
      <c r="N71" s="155"/>
      <c r="O71" s="152">
        <f t="shared" si="8"/>
        <v>0</v>
      </c>
      <c r="P71" s="155"/>
      <c r="Q71" s="158">
        <f t="shared" si="9"/>
        <v>0</v>
      </c>
      <c r="R71" s="161">
        <f t="shared" si="10"/>
        <v>0</v>
      </c>
      <c r="S71" s="38"/>
      <c r="T71" s="37"/>
    </row>
    <row r="72" spans="1:20" ht="13.5" x14ac:dyDescent="0.25">
      <c r="A72" s="418">
        <f t="shared" si="5"/>
        <v>59</v>
      </c>
      <c r="B72" s="403"/>
      <c r="C72" s="404"/>
      <c r="D72" s="405"/>
      <c r="E72" s="38"/>
      <c r="F72" s="76"/>
      <c r="G72" s="24"/>
      <c r="H72" s="27"/>
      <c r="I72" s="27"/>
      <c r="J72" s="149"/>
      <c r="K72" s="152">
        <f t="shared" si="6"/>
        <v>0</v>
      </c>
      <c r="L72" s="155"/>
      <c r="M72" s="152">
        <f t="shared" si="7"/>
        <v>0</v>
      </c>
      <c r="N72" s="155"/>
      <c r="O72" s="152">
        <f t="shared" si="8"/>
        <v>0</v>
      </c>
      <c r="P72" s="155"/>
      <c r="Q72" s="158">
        <f t="shared" si="9"/>
        <v>0</v>
      </c>
      <c r="R72" s="161">
        <f t="shared" si="10"/>
        <v>0</v>
      </c>
      <c r="S72" s="38"/>
      <c r="T72" s="37"/>
    </row>
    <row r="73" spans="1:20" ht="13.5" x14ac:dyDescent="0.25">
      <c r="A73" s="418">
        <f t="shared" si="5"/>
        <v>60</v>
      </c>
      <c r="B73" s="403"/>
      <c r="C73" s="404"/>
      <c r="D73" s="405"/>
      <c r="E73" s="38"/>
      <c r="F73" s="76"/>
      <c r="G73" s="24"/>
      <c r="H73" s="27"/>
      <c r="I73" s="27"/>
      <c r="J73" s="149"/>
      <c r="K73" s="152">
        <f t="shared" si="6"/>
        <v>0</v>
      </c>
      <c r="L73" s="155"/>
      <c r="M73" s="152">
        <f t="shared" si="7"/>
        <v>0</v>
      </c>
      <c r="N73" s="155"/>
      <c r="O73" s="152">
        <f t="shared" si="8"/>
        <v>0</v>
      </c>
      <c r="P73" s="155"/>
      <c r="Q73" s="158">
        <f t="shared" si="9"/>
        <v>0</v>
      </c>
      <c r="R73" s="161">
        <f t="shared" si="10"/>
        <v>0</v>
      </c>
      <c r="S73" s="38"/>
      <c r="T73" s="37"/>
    </row>
    <row r="74" spans="1:20" ht="13.5" x14ac:dyDescent="0.25">
      <c r="A74" s="418">
        <f t="shared" si="5"/>
        <v>61</v>
      </c>
      <c r="B74" s="403"/>
      <c r="C74" s="404"/>
      <c r="D74" s="405"/>
      <c r="E74" s="38"/>
      <c r="F74" s="76"/>
      <c r="G74" s="24"/>
      <c r="H74" s="27"/>
      <c r="I74" s="27"/>
      <c r="J74" s="149"/>
      <c r="K74" s="152">
        <f t="shared" si="6"/>
        <v>0</v>
      </c>
      <c r="L74" s="155"/>
      <c r="M74" s="152">
        <f t="shared" si="7"/>
        <v>0</v>
      </c>
      <c r="N74" s="155"/>
      <c r="O74" s="152">
        <f t="shared" si="8"/>
        <v>0</v>
      </c>
      <c r="P74" s="155"/>
      <c r="Q74" s="158">
        <f t="shared" si="9"/>
        <v>0</v>
      </c>
      <c r="R74" s="161">
        <f t="shared" si="10"/>
        <v>0</v>
      </c>
      <c r="S74" s="38"/>
      <c r="T74" s="37"/>
    </row>
    <row r="75" spans="1:20" ht="13.5" x14ac:dyDescent="0.25">
      <c r="A75" s="418">
        <f t="shared" si="5"/>
        <v>62</v>
      </c>
      <c r="B75" s="403"/>
      <c r="C75" s="404"/>
      <c r="D75" s="405"/>
      <c r="E75" s="38"/>
      <c r="F75" s="76"/>
      <c r="G75" s="24"/>
      <c r="H75" s="27"/>
      <c r="I75" s="27"/>
      <c r="J75" s="149"/>
      <c r="K75" s="152">
        <f t="shared" si="6"/>
        <v>0</v>
      </c>
      <c r="L75" s="155"/>
      <c r="M75" s="152">
        <f t="shared" si="7"/>
        <v>0</v>
      </c>
      <c r="N75" s="155"/>
      <c r="O75" s="152">
        <f t="shared" si="8"/>
        <v>0</v>
      </c>
      <c r="P75" s="155"/>
      <c r="Q75" s="158">
        <f t="shared" si="9"/>
        <v>0</v>
      </c>
      <c r="R75" s="161">
        <f t="shared" si="10"/>
        <v>0</v>
      </c>
      <c r="S75" s="38"/>
      <c r="T75" s="37"/>
    </row>
    <row r="76" spans="1:20" ht="13.5" x14ac:dyDescent="0.25">
      <c r="A76" s="418">
        <f t="shared" si="5"/>
        <v>63</v>
      </c>
      <c r="B76" s="403"/>
      <c r="C76" s="404"/>
      <c r="D76" s="405"/>
      <c r="E76" s="38"/>
      <c r="F76" s="76"/>
      <c r="G76" s="24"/>
      <c r="H76" s="27"/>
      <c r="I76" s="27"/>
      <c r="J76" s="149"/>
      <c r="K76" s="152">
        <f t="shared" si="6"/>
        <v>0</v>
      </c>
      <c r="L76" s="155"/>
      <c r="M76" s="152">
        <f t="shared" si="7"/>
        <v>0</v>
      </c>
      <c r="N76" s="155"/>
      <c r="O76" s="152">
        <f t="shared" si="8"/>
        <v>0</v>
      </c>
      <c r="P76" s="155"/>
      <c r="Q76" s="158">
        <f t="shared" si="9"/>
        <v>0</v>
      </c>
      <c r="R76" s="161">
        <f t="shared" si="10"/>
        <v>0</v>
      </c>
      <c r="S76" s="38"/>
      <c r="T76" s="37"/>
    </row>
    <row r="77" spans="1:20" ht="13.5" x14ac:dyDescent="0.25">
      <c r="A77" s="418">
        <f t="shared" si="5"/>
        <v>64</v>
      </c>
      <c r="B77" s="403"/>
      <c r="C77" s="404"/>
      <c r="D77" s="405"/>
      <c r="E77" s="38"/>
      <c r="F77" s="76"/>
      <c r="G77" s="24"/>
      <c r="H77" s="27"/>
      <c r="I77" s="27"/>
      <c r="J77" s="149"/>
      <c r="K77" s="152">
        <f t="shared" si="6"/>
        <v>0</v>
      </c>
      <c r="L77" s="155"/>
      <c r="M77" s="152">
        <f t="shared" si="7"/>
        <v>0</v>
      </c>
      <c r="N77" s="155"/>
      <c r="O77" s="152">
        <f t="shared" si="8"/>
        <v>0</v>
      </c>
      <c r="P77" s="155"/>
      <c r="Q77" s="158">
        <f t="shared" si="9"/>
        <v>0</v>
      </c>
      <c r="R77" s="161">
        <f t="shared" si="10"/>
        <v>0</v>
      </c>
      <c r="S77" s="38"/>
      <c r="T77" s="37"/>
    </row>
    <row r="78" spans="1:20" ht="13.5" x14ac:dyDescent="0.25">
      <c r="A78" s="418">
        <f t="shared" si="5"/>
        <v>65</v>
      </c>
      <c r="B78" s="403"/>
      <c r="C78" s="404"/>
      <c r="D78" s="405"/>
      <c r="E78" s="38"/>
      <c r="F78" s="76"/>
      <c r="G78" s="24"/>
      <c r="H78" s="27"/>
      <c r="I78" s="27"/>
      <c r="J78" s="149"/>
      <c r="K78" s="152">
        <f t="shared" si="6"/>
        <v>0</v>
      </c>
      <c r="L78" s="155"/>
      <c r="M78" s="152">
        <f t="shared" si="7"/>
        <v>0</v>
      </c>
      <c r="N78" s="155"/>
      <c r="O78" s="152">
        <f t="shared" si="8"/>
        <v>0</v>
      </c>
      <c r="P78" s="155"/>
      <c r="Q78" s="158">
        <f t="shared" si="9"/>
        <v>0</v>
      </c>
      <c r="R78" s="161">
        <f t="shared" si="10"/>
        <v>0</v>
      </c>
      <c r="S78" s="38"/>
      <c r="T78" s="37"/>
    </row>
    <row r="79" spans="1:20" ht="13.5" x14ac:dyDescent="0.25">
      <c r="A79" s="418">
        <f t="shared" si="5"/>
        <v>66</v>
      </c>
      <c r="B79" s="403"/>
      <c r="C79" s="404"/>
      <c r="D79" s="405"/>
      <c r="E79" s="38"/>
      <c r="F79" s="76"/>
      <c r="G79" s="24"/>
      <c r="H79" s="27"/>
      <c r="I79" s="27"/>
      <c r="J79" s="149"/>
      <c r="K79" s="152">
        <f t="shared" si="6"/>
        <v>0</v>
      </c>
      <c r="L79" s="155"/>
      <c r="M79" s="152">
        <f t="shared" si="7"/>
        <v>0</v>
      </c>
      <c r="N79" s="155"/>
      <c r="O79" s="152">
        <f t="shared" si="8"/>
        <v>0</v>
      </c>
      <c r="P79" s="155"/>
      <c r="Q79" s="158">
        <f t="shared" si="9"/>
        <v>0</v>
      </c>
      <c r="R79" s="161">
        <f t="shared" si="10"/>
        <v>0</v>
      </c>
      <c r="S79" s="38"/>
      <c r="T79" s="37"/>
    </row>
    <row r="80" spans="1:20" ht="13.5" x14ac:dyDescent="0.25">
      <c r="A80" s="418">
        <f t="shared" si="5"/>
        <v>67</v>
      </c>
      <c r="B80" s="403"/>
      <c r="C80" s="404"/>
      <c r="D80" s="405"/>
      <c r="E80" s="38"/>
      <c r="F80" s="76"/>
      <c r="G80" s="24"/>
      <c r="H80" s="27"/>
      <c r="I80" s="27"/>
      <c r="J80" s="149"/>
      <c r="K80" s="152">
        <f t="shared" si="6"/>
        <v>0</v>
      </c>
      <c r="L80" s="155"/>
      <c r="M80" s="152">
        <f t="shared" si="7"/>
        <v>0</v>
      </c>
      <c r="N80" s="155"/>
      <c r="O80" s="152">
        <f t="shared" si="8"/>
        <v>0</v>
      </c>
      <c r="P80" s="155"/>
      <c r="Q80" s="158">
        <f t="shared" si="9"/>
        <v>0</v>
      </c>
      <c r="R80" s="161">
        <f t="shared" si="10"/>
        <v>0</v>
      </c>
      <c r="S80" s="38"/>
      <c r="T80" s="37"/>
    </row>
    <row r="81" spans="1:20" ht="13.5" x14ac:dyDescent="0.25">
      <c r="A81" s="418">
        <f t="shared" si="5"/>
        <v>68</v>
      </c>
      <c r="B81" s="403"/>
      <c r="C81" s="404"/>
      <c r="D81" s="405"/>
      <c r="E81" s="38"/>
      <c r="F81" s="76"/>
      <c r="G81" s="24"/>
      <c r="H81" s="27"/>
      <c r="I81" s="27"/>
      <c r="J81" s="149"/>
      <c r="K81" s="152">
        <f t="shared" si="6"/>
        <v>0</v>
      </c>
      <c r="L81" s="155"/>
      <c r="M81" s="152">
        <f t="shared" si="7"/>
        <v>0</v>
      </c>
      <c r="N81" s="155"/>
      <c r="O81" s="152">
        <f t="shared" si="8"/>
        <v>0</v>
      </c>
      <c r="P81" s="155"/>
      <c r="Q81" s="158">
        <f t="shared" si="9"/>
        <v>0</v>
      </c>
      <c r="R81" s="161">
        <f t="shared" si="10"/>
        <v>0</v>
      </c>
      <c r="S81" s="38"/>
      <c r="T81" s="37"/>
    </row>
    <row r="82" spans="1:20" ht="13.5" x14ac:dyDescent="0.25">
      <c r="A82" s="418">
        <f t="shared" si="5"/>
        <v>69</v>
      </c>
      <c r="B82" s="403"/>
      <c r="C82" s="404"/>
      <c r="D82" s="405"/>
      <c r="E82" s="38"/>
      <c r="F82" s="76"/>
      <c r="G82" s="24"/>
      <c r="H82" s="27"/>
      <c r="I82" s="27"/>
      <c r="J82" s="149"/>
      <c r="K82" s="152">
        <f t="shared" si="6"/>
        <v>0</v>
      </c>
      <c r="L82" s="155"/>
      <c r="M82" s="152">
        <f t="shared" si="7"/>
        <v>0</v>
      </c>
      <c r="N82" s="155"/>
      <c r="O82" s="152">
        <f t="shared" si="8"/>
        <v>0</v>
      </c>
      <c r="P82" s="155"/>
      <c r="Q82" s="158">
        <f t="shared" si="9"/>
        <v>0</v>
      </c>
      <c r="R82" s="161">
        <f t="shared" si="10"/>
        <v>0</v>
      </c>
      <c r="S82" s="38"/>
      <c r="T82" s="37"/>
    </row>
    <row r="83" spans="1:20" ht="13.5" x14ac:dyDescent="0.25">
      <c r="A83" s="418">
        <f t="shared" si="5"/>
        <v>70</v>
      </c>
      <c r="B83" s="403"/>
      <c r="C83" s="404"/>
      <c r="D83" s="405"/>
      <c r="E83" s="38"/>
      <c r="F83" s="76"/>
      <c r="G83" s="24"/>
      <c r="H83" s="27"/>
      <c r="I83" s="27"/>
      <c r="J83" s="149"/>
      <c r="K83" s="152">
        <f t="shared" si="6"/>
        <v>0</v>
      </c>
      <c r="L83" s="155"/>
      <c r="M83" s="152">
        <f t="shared" si="7"/>
        <v>0</v>
      </c>
      <c r="N83" s="155"/>
      <c r="O83" s="152">
        <f t="shared" si="8"/>
        <v>0</v>
      </c>
      <c r="P83" s="155"/>
      <c r="Q83" s="158">
        <f t="shared" si="9"/>
        <v>0</v>
      </c>
      <c r="R83" s="161">
        <f t="shared" si="10"/>
        <v>0</v>
      </c>
      <c r="S83" s="38"/>
      <c r="T83" s="37"/>
    </row>
    <row r="84" spans="1:20" ht="13.5" x14ac:dyDescent="0.25">
      <c r="A84" s="418">
        <f t="shared" si="5"/>
        <v>71</v>
      </c>
      <c r="B84" s="403"/>
      <c r="C84" s="404"/>
      <c r="D84" s="405"/>
      <c r="E84" s="38"/>
      <c r="F84" s="76"/>
      <c r="G84" s="24"/>
      <c r="H84" s="27"/>
      <c r="I84" s="27"/>
      <c r="J84" s="149"/>
      <c r="K84" s="152">
        <f t="shared" si="6"/>
        <v>0</v>
      </c>
      <c r="L84" s="155"/>
      <c r="M84" s="152">
        <f t="shared" si="7"/>
        <v>0</v>
      </c>
      <c r="N84" s="155"/>
      <c r="O84" s="152">
        <f t="shared" si="8"/>
        <v>0</v>
      </c>
      <c r="P84" s="155"/>
      <c r="Q84" s="158">
        <f t="shared" si="9"/>
        <v>0</v>
      </c>
      <c r="R84" s="161">
        <f t="shared" si="10"/>
        <v>0</v>
      </c>
      <c r="S84" s="38"/>
      <c r="T84" s="37"/>
    </row>
    <row r="85" spans="1:20" ht="13.5" x14ac:dyDescent="0.25">
      <c r="A85" s="418">
        <f t="shared" si="5"/>
        <v>72</v>
      </c>
      <c r="B85" s="403"/>
      <c r="C85" s="404"/>
      <c r="D85" s="405"/>
      <c r="E85" s="38"/>
      <c r="F85" s="76"/>
      <c r="G85" s="24"/>
      <c r="H85" s="27"/>
      <c r="I85" s="27"/>
      <c r="J85" s="149"/>
      <c r="K85" s="152">
        <f t="shared" si="6"/>
        <v>0</v>
      </c>
      <c r="L85" s="155"/>
      <c r="M85" s="152">
        <f t="shared" si="7"/>
        <v>0</v>
      </c>
      <c r="N85" s="155"/>
      <c r="O85" s="152">
        <f t="shared" si="8"/>
        <v>0</v>
      </c>
      <c r="P85" s="155"/>
      <c r="Q85" s="158">
        <f t="shared" si="9"/>
        <v>0</v>
      </c>
      <c r="R85" s="161">
        <f t="shared" si="10"/>
        <v>0</v>
      </c>
      <c r="S85" s="38"/>
      <c r="T85" s="37"/>
    </row>
    <row r="86" spans="1:20" ht="13.5" x14ac:dyDescent="0.25">
      <c r="A86" s="418">
        <f t="shared" si="5"/>
        <v>73</v>
      </c>
      <c r="B86" s="403"/>
      <c r="C86" s="404"/>
      <c r="D86" s="405"/>
      <c r="E86" s="38"/>
      <c r="F86" s="76"/>
      <c r="G86" s="24"/>
      <c r="H86" s="27"/>
      <c r="I86" s="27"/>
      <c r="J86" s="149"/>
      <c r="K86" s="152">
        <f t="shared" si="6"/>
        <v>0</v>
      </c>
      <c r="L86" s="155"/>
      <c r="M86" s="152">
        <f t="shared" si="7"/>
        <v>0</v>
      </c>
      <c r="N86" s="155"/>
      <c r="O86" s="152">
        <f t="shared" si="8"/>
        <v>0</v>
      </c>
      <c r="P86" s="155"/>
      <c r="Q86" s="158">
        <f t="shared" si="9"/>
        <v>0</v>
      </c>
      <c r="R86" s="161">
        <f t="shared" si="10"/>
        <v>0</v>
      </c>
      <c r="S86" s="38"/>
      <c r="T86" s="37"/>
    </row>
    <row r="87" spans="1:20" ht="13.5" x14ac:dyDescent="0.25">
      <c r="A87" s="418">
        <f t="shared" si="5"/>
        <v>74</v>
      </c>
      <c r="B87" s="403"/>
      <c r="C87" s="404"/>
      <c r="D87" s="405"/>
      <c r="E87" s="38"/>
      <c r="F87" s="76"/>
      <c r="G87" s="24"/>
      <c r="H87" s="27"/>
      <c r="I87" s="27"/>
      <c r="J87" s="149"/>
      <c r="K87" s="152">
        <f t="shared" ref="K87:K103" si="11">IF(J87=0,0,+J87/H87)</f>
        <v>0</v>
      </c>
      <c r="L87" s="155"/>
      <c r="M87" s="152">
        <f t="shared" ref="M87:M103" si="12">IF(L87=0,0,+L87/(H87+I87))</f>
        <v>0</v>
      </c>
      <c r="N87" s="155"/>
      <c r="O87" s="152">
        <f t="shared" ref="O87:O103" si="13">IF(N87=0,0,+N87/J87)</f>
        <v>0</v>
      </c>
      <c r="P87" s="155"/>
      <c r="Q87" s="158">
        <f t="shared" ref="Q87:Q103" si="14">IF(P87=0,0,+P87/(H87+I87))</f>
        <v>0</v>
      </c>
      <c r="R87" s="161">
        <f t="shared" ref="R87:R103" si="15">+H87+I87+J87-L87-N87-P87</f>
        <v>0</v>
      </c>
      <c r="S87" s="38"/>
      <c r="T87" s="37"/>
    </row>
    <row r="88" spans="1:20" ht="13.5" x14ac:dyDescent="0.25">
      <c r="A88" s="418">
        <f t="shared" si="5"/>
        <v>75</v>
      </c>
      <c r="B88" s="403"/>
      <c r="C88" s="404"/>
      <c r="D88" s="405"/>
      <c r="E88" s="38"/>
      <c r="F88" s="76"/>
      <c r="G88" s="24"/>
      <c r="H88" s="27"/>
      <c r="I88" s="27"/>
      <c r="J88" s="149"/>
      <c r="K88" s="152">
        <f t="shared" si="11"/>
        <v>0</v>
      </c>
      <c r="L88" s="155"/>
      <c r="M88" s="152">
        <f t="shared" si="12"/>
        <v>0</v>
      </c>
      <c r="N88" s="155"/>
      <c r="O88" s="152">
        <f t="shared" si="13"/>
        <v>0</v>
      </c>
      <c r="P88" s="155"/>
      <c r="Q88" s="158">
        <f t="shared" si="14"/>
        <v>0</v>
      </c>
      <c r="R88" s="161">
        <f t="shared" si="15"/>
        <v>0</v>
      </c>
      <c r="S88" s="38"/>
      <c r="T88" s="37"/>
    </row>
    <row r="89" spans="1:20" ht="13.5" x14ac:dyDescent="0.25">
      <c r="A89" s="418">
        <f t="shared" si="5"/>
        <v>76</v>
      </c>
      <c r="B89" s="403"/>
      <c r="C89" s="404"/>
      <c r="D89" s="405"/>
      <c r="E89" s="38"/>
      <c r="F89" s="76"/>
      <c r="G89" s="24"/>
      <c r="H89" s="27"/>
      <c r="I89" s="27"/>
      <c r="J89" s="149"/>
      <c r="K89" s="152">
        <f t="shared" si="11"/>
        <v>0</v>
      </c>
      <c r="L89" s="155"/>
      <c r="M89" s="152">
        <f t="shared" si="12"/>
        <v>0</v>
      </c>
      <c r="N89" s="155"/>
      <c r="O89" s="152">
        <f t="shared" si="13"/>
        <v>0</v>
      </c>
      <c r="P89" s="155"/>
      <c r="Q89" s="158">
        <f t="shared" si="14"/>
        <v>0</v>
      </c>
      <c r="R89" s="161">
        <f t="shared" si="15"/>
        <v>0</v>
      </c>
      <c r="S89" s="38"/>
      <c r="T89" s="37"/>
    </row>
    <row r="90" spans="1:20" ht="13.5" x14ac:dyDescent="0.25">
      <c r="A90" s="418">
        <f t="shared" si="5"/>
        <v>77</v>
      </c>
      <c r="B90" s="403"/>
      <c r="C90" s="404"/>
      <c r="D90" s="405"/>
      <c r="E90" s="38"/>
      <c r="F90" s="76"/>
      <c r="G90" s="24"/>
      <c r="H90" s="27"/>
      <c r="I90" s="27"/>
      <c r="J90" s="149"/>
      <c r="K90" s="152">
        <f t="shared" si="11"/>
        <v>0</v>
      </c>
      <c r="L90" s="155"/>
      <c r="M90" s="152">
        <f t="shared" si="12"/>
        <v>0</v>
      </c>
      <c r="N90" s="155"/>
      <c r="O90" s="152">
        <f t="shared" si="13"/>
        <v>0</v>
      </c>
      <c r="P90" s="155"/>
      <c r="Q90" s="158">
        <f t="shared" si="14"/>
        <v>0</v>
      </c>
      <c r="R90" s="161">
        <f t="shared" si="15"/>
        <v>0</v>
      </c>
      <c r="S90" s="38"/>
      <c r="T90" s="37"/>
    </row>
    <row r="91" spans="1:20" ht="13.5" x14ac:dyDescent="0.25">
      <c r="A91" s="418">
        <f t="shared" si="5"/>
        <v>78</v>
      </c>
      <c r="B91" s="403"/>
      <c r="C91" s="404"/>
      <c r="D91" s="405"/>
      <c r="E91" s="38"/>
      <c r="F91" s="76"/>
      <c r="G91" s="24"/>
      <c r="H91" s="27"/>
      <c r="I91" s="27"/>
      <c r="J91" s="149"/>
      <c r="K91" s="152">
        <f t="shared" si="11"/>
        <v>0</v>
      </c>
      <c r="L91" s="155"/>
      <c r="M91" s="152">
        <f t="shared" si="12"/>
        <v>0</v>
      </c>
      <c r="N91" s="155"/>
      <c r="O91" s="152">
        <f t="shared" si="13"/>
        <v>0</v>
      </c>
      <c r="P91" s="155"/>
      <c r="Q91" s="158">
        <f t="shared" si="14"/>
        <v>0</v>
      </c>
      <c r="R91" s="161">
        <f t="shared" si="15"/>
        <v>0</v>
      </c>
      <c r="S91" s="38"/>
      <c r="T91" s="37"/>
    </row>
    <row r="92" spans="1:20" ht="13.5" x14ac:dyDescent="0.25">
      <c r="A92" s="418">
        <f t="shared" si="5"/>
        <v>79</v>
      </c>
      <c r="B92" s="403"/>
      <c r="C92" s="404"/>
      <c r="D92" s="405"/>
      <c r="E92" s="38"/>
      <c r="F92" s="76"/>
      <c r="G92" s="24"/>
      <c r="H92" s="27"/>
      <c r="I92" s="27"/>
      <c r="J92" s="149"/>
      <c r="K92" s="152">
        <f t="shared" si="11"/>
        <v>0</v>
      </c>
      <c r="L92" s="155"/>
      <c r="M92" s="152">
        <f t="shared" si="12"/>
        <v>0</v>
      </c>
      <c r="N92" s="155"/>
      <c r="O92" s="152">
        <f t="shared" si="13"/>
        <v>0</v>
      </c>
      <c r="P92" s="155"/>
      <c r="Q92" s="158">
        <f t="shared" si="14"/>
        <v>0</v>
      </c>
      <c r="R92" s="161">
        <f t="shared" si="15"/>
        <v>0</v>
      </c>
      <c r="S92" s="38"/>
      <c r="T92" s="37"/>
    </row>
    <row r="93" spans="1:20" ht="13.5" x14ac:dyDescent="0.25">
      <c r="A93" s="418">
        <f t="shared" si="5"/>
        <v>80</v>
      </c>
      <c r="B93" s="403"/>
      <c r="C93" s="404"/>
      <c r="D93" s="405"/>
      <c r="E93" s="38"/>
      <c r="F93" s="76"/>
      <c r="G93" s="24"/>
      <c r="H93" s="27"/>
      <c r="I93" s="27"/>
      <c r="J93" s="149"/>
      <c r="K93" s="152">
        <f t="shared" si="11"/>
        <v>0</v>
      </c>
      <c r="L93" s="155"/>
      <c r="M93" s="152">
        <f t="shared" si="12"/>
        <v>0</v>
      </c>
      <c r="N93" s="155"/>
      <c r="O93" s="152">
        <f t="shared" si="13"/>
        <v>0</v>
      </c>
      <c r="P93" s="155"/>
      <c r="Q93" s="158">
        <f t="shared" si="14"/>
        <v>0</v>
      </c>
      <c r="R93" s="161">
        <f t="shared" si="15"/>
        <v>0</v>
      </c>
      <c r="S93" s="38"/>
      <c r="T93" s="37"/>
    </row>
    <row r="94" spans="1:20" ht="13.5" x14ac:dyDescent="0.25">
      <c r="A94" s="418">
        <f t="shared" si="5"/>
        <v>81</v>
      </c>
      <c r="B94" s="403"/>
      <c r="C94" s="404"/>
      <c r="D94" s="405"/>
      <c r="E94" s="38"/>
      <c r="F94" s="76"/>
      <c r="G94" s="24"/>
      <c r="H94" s="27"/>
      <c r="I94" s="27"/>
      <c r="J94" s="149"/>
      <c r="K94" s="152">
        <f t="shared" si="11"/>
        <v>0</v>
      </c>
      <c r="L94" s="155"/>
      <c r="M94" s="152">
        <f t="shared" si="12"/>
        <v>0</v>
      </c>
      <c r="N94" s="155"/>
      <c r="O94" s="152">
        <f t="shared" si="13"/>
        <v>0</v>
      </c>
      <c r="P94" s="155"/>
      <c r="Q94" s="158">
        <f t="shared" si="14"/>
        <v>0</v>
      </c>
      <c r="R94" s="161">
        <f t="shared" si="15"/>
        <v>0</v>
      </c>
      <c r="S94" s="38"/>
      <c r="T94" s="37"/>
    </row>
    <row r="95" spans="1:20" ht="13.5" x14ac:dyDescent="0.25">
      <c r="A95" s="418">
        <f t="shared" ref="A95:A113" si="16">+A94+1</f>
        <v>82</v>
      </c>
      <c r="B95" s="1386"/>
      <c r="C95" s="1387"/>
      <c r="D95" s="1388"/>
      <c r="E95" s="38"/>
      <c r="F95" s="76"/>
      <c r="G95" s="24"/>
      <c r="H95" s="27"/>
      <c r="I95" s="27"/>
      <c r="J95" s="149"/>
      <c r="K95" s="152">
        <f t="shared" si="11"/>
        <v>0</v>
      </c>
      <c r="L95" s="155"/>
      <c r="M95" s="152">
        <f t="shared" si="12"/>
        <v>0</v>
      </c>
      <c r="N95" s="155"/>
      <c r="O95" s="152">
        <f t="shared" si="13"/>
        <v>0</v>
      </c>
      <c r="P95" s="155"/>
      <c r="Q95" s="158">
        <f t="shared" si="14"/>
        <v>0</v>
      </c>
      <c r="R95" s="161">
        <f t="shared" si="15"/>
        <v>0</v>
      </c>
      <c r="S95" s="38"/>
      <c r="T95" s="37"/>
    </row>
    <row r="96" spans="1:20" ht="13.5" x14ac:dyDescent="0.25">
      <c r="A96" s="418">
        <f t="shared" si="16"/>
        <v>83</v>
      </c>
      <c r="B96" s="1386"/>
      <c r="C96" s="1387"/>
      <c r="D96" s="1388"/>
      <c r="E96" s="38"/>
      <c r="F96" s="76"/>
      <c r="G96" s="24"/>
      <c r="H96" s="27"/>
      <c r="I96" s="27"/>
      <c r="J96" s="149"/>
      <c r="K96" s="152">
        <f t="shared" si="11"/>
        <v>0</v>
      </c>
      <c r="L96" s="155"/>
      <c r="M96" s="152">
        <f t="shared" si="12"/>
        <v>0</v>
      </c>
      <c r="N96" s="155"/>
      <c r="O96" s="152">
        <f t="shared" si="13"/>
        <v>0</v>
      </c>
      <c r="P96" s="155"/>
      <c r="Q96" s="158">
        <f t="shared" si="14"/>
        <v>0</v>
      </c>
      <c r="R96" s="161">
        <f t="shared" si="15"/>
        <v>0</v>
      </c>
      <c r="S96" s="38"/>
      <c r="T96" s="37"/>
    </row>
    <row r="97" spans="1:20" ht="13.5" x14ac:dyDescent="0.25">
      <c r="A97" s="418">
        <f t="shared" si="16"/>
        <v>84</v>
      </c>
      <c r="B97" s="1386"/>
      <c r="C97" s="1387"/>
      <c r="D97" s="1388"/>
      <c r="E97" s="38"/>
      <c r="F97" s="76"/>
      <c r="G97" s="24"/>
      <c r="H97" s="27"/>
      <c r="I97" s="27"/>
      <c r="J97" s="149"/>
      <c r="K97" s="152">
        <f t="shared" si="11"/>
        <v>0</v>
      </c>
      <c r="L97" s="155"/>
      <c r="M97" s="152">
        <f t="shared" si="12"/>
        <v>0</v>
      </c>
      <c r="N97" s="155"/>
      <c r="O97" s="152">
        <f t="shared" si="13"/>
        <v>0</v>
      </c>
      <c r="P97" s="155"/>
      <c r="Q97" s="158">
        <f t="shared" si="14"/>
        <v>0</v>
      </c>
      <c r="R97" s="161">
        <f t="shared" si="15"/>
        <v>0</v>
      </c>
      <c r="S97" s="38"/>
      <c r="T97" s="37"/>
    </row>
    <row r="98" spans="1:20" ht="13.5" x14ac:dyDescent="0.25">
      <c r="A98" s="418">
        <f t="shared" si="16"/>
        <v>85</v>
      </c>
      <c r="B98" s="1386"/>
      <c r="C98" s="1387"/>
      <c r="D98" s="1388"/>
      <c r="E98" s="38"/>
      <c r="F98" s="76"/>
      <c r="G98" s="24"/>
      <c r="H98" s="27"/>
      <c r="I98" s="27"/>
      <c r="J98" s="149"/>
      <c r="K98" s="152">
        <f t="shared" si="11"/>
        <v>0</v>
      </c>
      <c r="L98" s="155"/>
      <c r="M98" s="152">
        <f t="shared" si="12"/>
        <v>0</v>
      </c>
      <c r="N98" s="155"/>
      <c r="O98" s="152">
        <f t="shared" si="13"/>
        <v>0</v>
      </c>
      <c r="P98" s="155"/>
      <c r="Q98" s="158">
        <f t="shared" si="14"/>
        <v>0</v>
      </c>
      <c r="R98" s="161">
        <f t="shared" si="15"/>
        <v>0</v>
      </c>
      <c r="S98" s="38"/>
      <c r="T98" s="37"/>
    </row>
    <row r="99" spans="1:20" ht="13.5" x14ac:dyDescent="0.25">
      <c r="A99" s="418">
        <f t="shared" si="16"/>
        <v>86</v>
      </c>
      <c r="B99" s="1386"/>
      <c r="C99" s="1387"/>
      <c r="D99" s="1388"/>
      <c r="E99" s="38"/>
      <c r="F99" s="76"/>
      <c r="G99" s="24"/>
      <c r="H99" s="27"/>
      <c r="I99" s="27"/>
      <c r="J99" s="149"/>
      <c r="K99" s="152">
        <f t="shared" si="11"/>
        <v>0</v>
      </c>
      <c r="L99" s="155"/>
      <c r="M99" s="152">
        <f t="shared" si="12"/>
        <v>0</v>
      </c>
      <c r="N99" s="155"/>
      <c r="O99" s="152">
        <f t="shared" si="13"/>
        <v>0</v>
      </c>
      <c r="P99" s="155"/>
      <c r="Q99" s="158">
        <f t="shared" si="14"/>
        <v>0</v>
      </c>
      <c r="R99" s="161">
        <f t="shared" si="15"/>
        <v>0</v>
      </c>
      <c r="S99" s="38"/>
      <c r="T99" s="37"/>
    </row>
    <row r="100" spans="1:20" ht="13.5" x14ac:dyDescent="0.25">
      <c r="A100" s="418">
        <f t="shared" si="16"/>
        <v>87</v>
      </c>
      <c r="B100" s="1386"/>
      <c r="C100" s="1387"/>
      <c r="D100" s="1388"/>
      <c r="E100" s="38"/>
      <c r="F100" s="76"/>
      <c r="G100" s="24"/>
      <c r="H100" s="27"/>
      <c r="I100" s="27"/>
      <c r="J100" s="149"/>
      <c r="K100" s="152">
        <f t="shared" si="11"/>
        <v>0</v>
      </c>
      <c r="L100" s="155"/>
      <c r="M100" s="152">
        <f t="shared" si="12"/>
        <v>0</v>
      </c>
      <c r="N100" s="155"/>
      <c r="O100" s="152">
        <f t="shared" si="13"/>
        <v>0</v>
      </c>
      <c r="P100" s="155"/>
      <c r="Q100" s="158">
        <f t="shared" si="14"/>
        <v>0</v>
      </c>
      <c r="R100" s="161">
        <f t="shared" si="15"/>
        <v>0</v>
      </c>
      <c r="S100" s="38"/>
      <c r="T100" s="37"/>
    </row>
    <row r="101" spans="1:20" ht="13.5" x14ac:dyDescent="0.25">
      <c r="A101" s="418">
        <f t="shared" si="16"/>
        <v>88</v>
      </c>
      <c r="B101" s="1386"/>
      <c r="C101" s="1387"/>
      <c r="D101" s="1388"/>
      <c r="E101" s="38"/>
      <c r="F101" s="76"/>
      <c r="G101" s="24"/>
      <c r="H101" s="27"/>
      <c r="I101" s="27"/>
      <c r="J101" s="149"/>
      <c r="K101" s="152">
        <f t="shared" si="11"/>
        <v>0</v>
      </c>
      <c r="L101" s="155"/>
      <c r="M101" s="152">
        <f t="shared" si="12"/>
        <v>0</v>
      </c>
      <c r="N101" s="155"/>
      <c r="O101" s="152">
        <f t="shared" si="13"/>
        <v>0</v>
      </c>
      <c r="P101" s="155"/>
      <c r="Q101" s="158">
        <f t="shared" si="14"/>
        <v>0</v>
      </c>
      <c r="R101" s="161">
        <f t="shared" si="15"/>
        <v>0</v>
      </c>
      <c r="S101" s="38"/>
      <c r="T101" s="37"/>
    </row>
    <row r="102" spans="1:20" ht="13.5" x14ac:dyDescent="0.25">
      <c r="A102" s="418">
        <f t="shared" si="16"/>
        <v>89</v>
      </c>
      <c r="B102" s="1386"/>
      <c r="C102" s="1387"/>
      <c r="D102" s="1388"/>
      <c r="E102" s="38"/>
      <c r="F102" s="76"/>
      <c r="G102" s="24"/>
      <c r="H102" s="27"/>
      <c r="I102" s="27"/>
      <c r="J102" s="149"/>
      <c r="K102" s="152">
        <f t="shared" si="11"/>
        <v>0</v>
      </c>
      <c r="L102" s="155"/>
      <c r="M102" s="152">
        <f t="shared" si="12"/>
        <v>0</v>
      </c>
      <c r="N102" s="155"/>
      <c r="O102" s="152">
        <f t="shared" si="13"/>
        <v>0</v>
      </c>
      <c r="P102" s="155"/>
      <c r="Q102" s="158">
        <f t="shared" si="14"/>
        <v>0</v>
      </c>
      <c r="R102" s="161">
        <f t="shared" si="15"/>
        <v>0</v>
      </c>
      <c r="S102" s="38"/>
      <c r="T102" s="37"/>
    </row>
    <row r="103" spans="1:20" ht="13.5" x14ac:dyDescent="0.25">
      <c r="A103" s="418">
        <f t="shared" si="16"/>
        <v>90</v>
      </c>
      <c r="B103" s="1386"/>
      <c r="C103" s="1387"/>
      <c r="D103" s="1388"/>
      <c r="E103" s="38"/>
      <c r="F103" s="76"/>
      <c r="G103" s="24"/>
      <c r="H103" s="27"/>
      <c r="I103" s="27"/>
      <c r="J103" s="149"/>
      <c r="K103" s="152">
        <f t="shared" si="11"/>
        <v>0</v>
      </c>
      <c r="L103" s="155"/>
      <c r="M103" s="152">
        <f t="shared" si="12"/>
        <v>0</v>
      </c>
      <c r="N103" s="155"/>
      <c r="O103" s="152">
        <f t="shared" si="13"/>
        <v>0</v>
      </c>
      <c r="P103" s="155"/>
      <c r="Q103" s="158">
        <f t="shared" si="14"/>
        <v>0</v>
      </c>
      <c r="R103" s="161">
        <f t="shared" si="15"/>
        <v>0</v>
      </c>
      <c r="S103" s="38"/>
      <c r="T103" s="37"/>
    </row>
    <row r="104" spans="1:20" ht="13.5" x14ac:dyDescent="0.25">
      <c r="A104" s="418">
        <f t="shared" si="16"/>
        <v>91</v>
      </c>
      <c r="B104" s="1386"/>
      <c r="C104" s="1387"/>
      <c r="D104" s="1388"/>
      <c r="E104" s="38"/>
      <c r="F104" s="76"/>
      <c r="G104" s="24"/>
      <c r="H104" s="27"/>
      <c r="I104" s="27"/>
      <c r="J104" s="149"/>
      <c r="K104" s="152">
        <f t="shared" si="0"/>
        <v>0</v>
      </c>
      <c r="L104" s="155"/>
      <c r="M104" s="152">
        <f t="shared" si="1"/>
        <v>0</v>
      </c>
      <c r="N104" s="155"/>
      <c r="O104" s="152">
        <f t="shared" si="2"/>
        <v>0</v>
      </c>
      <c r="P104" s="155"/>
      <c r="Q104" s="158">
        <f t="shared" si="3"/>
        <v>0</v>
      </c>
      <c r="R104" s="161">
        <f t="shared" si="4"/>
        <v>0</v>
      </c>
      <c r="S104" s="38"/>
      <c r="T104" s="37"/>
    </row>
    <row r="105" spans="1:20" ht="13.5" x14ac:dyDescent="0.25">
      <c r="A105" s="418">
        <f t="shared" si="16"/>
        <v>92</v>
      </c>
      <c r="B105" s="1386"/>
      <c r="C105" s="1387"/>
      <c r="D105" s="1388"/>
      <c r="E105" s="38"/>
      <c r="F105" s="76"/>
      <c r="G105" s="24"/>
      <c r="H105" s="27"/>
      <c r="I105" s="27"/>
      <c r="J105" s="149"/>
      <c r="K105" s="152">
        <f t="shared" si="0"/>
        <v>0</v>
      </c>
      <c r="L105" s="155"/>
      <c r="M105" s="152">
        <f t="shared" si="1"/>
        <v>0</v>
      </c>
      <c r="N105" s="155"/>
      <c r="O105" s="152">
        <f t="shared" si="2"/>
        <v>0</v>
      </c>
      <c r="P105" s="155"/>
      <c r="Q105" s="158">
        <f t="shared" si="3"/>
        <v>0</v>
      </c>
      <c r="R105" s="161">
        <f t="shared" si="4"/>
        <v>0</v>
      </c>
      <c r="S105" s="38"/>
      <c r="T105" s="37"/>
    </row>
    <row r="106" spans="1:20" ht="13.5" x14ac:dyDescent="0.25">
      <c r="A106" s="418">
        <f t="shared" si="16"/>
        <v>93</v>
      </c>
      <c r="B106" s="1386"/>
      <c r="C106" s="1387"/>
      <c r="D106" s="1388"/>
      <c r="E106" s="38"/>
      <c r="F106" s="76"/>
      <c r="G106" s="24"/>
      <c r="H106" s="27"/>
      <c r="I106" s="27"/>
      <c r="J106" s="149"/>
      <c r="K106" s="152">
        <f t="shared" si="0"/>
        <v>0</v>
      </c>
      <c r="L106" s="155"/>
      <c r="M106" s="152">
        <f t="shared" si="1"/>
        <v>0</v>
      </c>
      <c r="N106" s="155"/>
      <c r="O106" s="152">
        <f t="shared" si="2"/>
        <v>0</v>
      </c>
      <c r="P106" s="155"/>
      <c r="Q106" s="158">
        <f t="shared" si="3"/>
        <v>0</v>
      </c>
      <c r="R106" s="161">
        <f t="shared" si="4"/>
        <v>0</v>
      </c>
      <c r="S106" s="38"/>
      <c r="T106" s="37"/>
    </row>
    <row r="107" spans="1:20" ht="13.5" x14ac:dyDescent="0.25">
      <c r="A107" s="418">
        <f t="shared" si="16"/>
        <v>94</v>
      </c>
      <c r="B107" s="1386"/>
      <c r="C107" s="1387"/>
      <c r="D107" s="1388"/>
      <c r="E107" s="38"/>
      <c r="F107" s="76"/>
      <c r="G107" s="24"/>
      <c r="H107" s="27"/>
      <c r="I107" s="27"/>
      <c r="J107" s="149"/>
      <c r="K107" s="152">
        <f t="shared" si="0"/>
        <v>0</v>
      </c>
      <c r="L107" s="155"/>
      <c r="M107" s="152">
        <f t="shared" si="1"/>
        <v>0</v>
      </c>
      <c r="N107" s="155"/>
      <c r="O107" s="152">
        <f t="shared" si="2"/>
        <v>0</v>
      </c>
      <c r="P107" s="155"/>
      <c r="Q107" s="158">
        <f t="shared" si="3"/>
        <v>0</v>
      </c>
      <c r="R107" s="161">
        <f t="shared" si="4"/>
        <v>0</v>
      </c>
      <c r="S107" s="38"/>
      <c r="T107" s="37"/>
    </row>
    <row r="108" spans="1:20" ht="13.5" x14ac:dyDescent="0.25">
      <c r="A108" s="418">
        <f t="shared" si="16"/>
        <v>95</v>
      </c>
      <c r="B108" s="1386"/>
      <c r="C108" s="1387"/>
      <c r="D108" s="1388"/>
      <c r="E108" s="38"/>
      <c r="F108" s="76"/>
      <c r="G108" s="24"/>
      <c r="H108" s="27"/>
      <c r="I108" s="27"/>
      <c r="J108" s="149"/>
      <c r="K108" s="152">
        <f t="shared" si="0"/>
        <v>0</v>
      </c>
      <c r="L108" s="155"/>
      <c r="M108" s="152">
        <f t="shared" si="1"/>
        <v>0</v>
      </c>
      <c r="N108" s="155"/>
      <c r="O108" s="152">
        <f t="shared" si="2"/>
        <v>0</v>
      </c>
      <c r="P108" s="155"/>
      <c r="Q108" s="158">
        <f t="shared" si="3"/>
        <v>0</v>
      </c>
      <c r="R108" s="161">
        <f t="shared" si="4"/>
        <v>0</v>
      </c>
      <c r="S108" s="38"/>
      <c r="T108" s="37"/>
    </row>
    <row r="109" spans="1:20" ht="13.5" x14ac:dyDescent="0.25">
      <c r="A109" s="418">
        <f t="shared" si="16"/>
        <v>96</v>
      </c>
      <c r="B109" s="1386"/>
      <c r="C109" s="1387"/>
      <c r="D109" s="1388"/>
      <c r="E109" s="38"/>
      <c r="F109" s="76"/>
      <c r="G109" s="24"/>
      <c r="H109" s="27"/>
      <c r="I109" s="27"/>
      <c r="J109" s="149"/>
      <c r="K109" s="152">
        <f t="shared" si="0"/>
        <v>0</v>
      </c>
      <c r="L109" s="155"/>
      <c r="M109" s="152">
        <f t="shared" si="1"/>
        <v>0</v>
      </c>
      <c r="N109" s="155"/>
      <c r="O109" s="152">
        <f t="shared" si="2"/>
        <v>0</v>
      </c>
      <c r="P109" s="155"/>
      <c r="Q109" s="158">
        <f t="shared" si="3"/>
        <v>0</v>
      </c>
      <c r="R109" s="161">
        <f t="shared" si="4"/>
        <v>0</v>
      </c>
      <c r="S109" s="38"/>
      <c r="T109" s="37"/>
    </row>
    <row r="110" spans="1:20" ht="13.5" x14ac:dyDescent="0.25">
      <c r="A110" s="418">
        <f t="shared" si="16"/>
        <v>97</v>
      </c>
      <c r="B110" s="1386"/>
      <c r="C110" s="1387"/>
      <c r="D110" s="1388"/>
      <c r="E110" s="38"/>
      <c r="F110" s="76"/>
      <c r="G110" s="24"/>
      <c r="H110" s="27"/>
      <c r="I110" s="27"/>
      <c r="J110" s="149"/>
      <c r="K110" s="152">
        <f t="shared" si="0"/>
        <v>0</v>
      </c>
      <c r="L110" s="155"/>
      <c r="M110" s="152">
        <f t="shared" si="1"/>
        <v>0</v>
      </c>
      <c r="N110" s="155"/>
      <c r="O110" s="152">
        <f t="shared" si="2"/>
        <v>0</v>
      </c>
      <c r="P110" s="155"/>
      <c r="Q110" s="158">
        <f t="shared" si="3"/>
        <v>0</v>
      </c>
      <c r="R110" s="161">
        <f t="shared" si="4"/>
        <v>0</v>
      </c>
      <c r="S110" s="38"/>
      <c r="T110" s="37"/>
    </row>
    <row r="111" spans="1:20" ht="13.5" x14ac:dyDescent="0.25">
      <c r="A111" s="418">
        <f t="shared" si="16"/>
        <v>98</v>
      </c>
      <c r="B111" s="1386"/>
      <c r="C111" s="1387"/>
      <c r="D111" s="1388"/>
      <c r="E111" s="38"/>
      <c r="F111" s="76"/>
      <c r="G111" s="24"/>
      <c r="H111" s="27"/>
      <c r="I111" s="27"/>
      <c r="J111" s="149"/>
      <c r="K111" s="152">
        <f t="shared" si="0"/>
        <v>0</v>
      </c>
      <c r="L111" s="155"/>
      <c r="M111" s="152">
        <f t="shared" si="1"/>
        <v>0</v>
      </c>
      <c r="N111" s="155"/>
      <c r="O111" s="152">
        <f t="shared" si="2"/>
        <v>0</v>
      </c>
      <c r="P111" s="155"/>
      <c r="Q111" s="158">
        <f t="shared" si="3"/>
        <v>0</v>
      </c>
      <c r="R111" s="161">
        <f t="shared" si="4"/>
        <v>0</v>
      </c>
      <c r="S111" s="38"/>
      <c r="T111" s="37"/>
    </row>
    <row r="112" spans="1:20" ht="13.5" x14ac:dyDescent="0.25">
      <c r="A112" s="418">
        <f t="shared" si="16"/>
        <v>99</v>
      </c>
      <c r="B112" s="1386"/>
      <c r="C112" s="1387"/>
      <c r="D112" s="1388"/>
      <c r="E112" s="38"/>
      <c r="F112" s="76"/>
      <c r="G112" s="24"/>
      <c r="H112" s="27"/>
      <c r="I112" s="27"/>
      <c r="J112" s="149"/>
      <c r="K112" s="152">
        <f t="shared" si="0"/>
        <v>0</v>
      </c>
      <c r="L112" s="155"/>
      <c r="M112" s="152">
        <f t="shared" si="1"/>
        <v>0</v>
      </c>
      <c r="N112" s="155"/>
      <c r="O112" s="152">
        <f t="shared" si="2"/>
        <v>0</v>
      </c>
      <c r="P112" s="155"/>
      <c r="Q112" s="158">
        <f t="shared" si="3"/>
        <v>0</v>
      </c>
      <c r="R112" s="161">
        <f t="shared" si="4"/>
        <v>0</v>
      </c>
      <c r="S112" s="38"/>
      <c r="T112" s="37"/>
    </row>
    <row r="113" spans="1:20" ht="13.5" x14ac:dyDescent="0.25">
      <c r="A113" s="418">
        <f t="shared" si="16"/>
        <v>100</v>
      </c>
      <c r="B113" s="1403"/>
      <c r="C113" s="1404"/>
      <c r="D113" s="1405"/>
      <c r="E113" s="38"/>
      <c r="F113" s="77"/>
      <c r="G113" s="24"/>
      <c r="H113" s="28"/>
      <c r="I113" s="28"/>
      <c r="J113" s="150"/>
      <c r="K113" s="153">
        <f t="shared" si="0"/>
        <v>0</v>
      </c>
      <c r="L113" s="156"/>
      <c r="M113" s="153">
        <f t="shared" si="1"/>
        <v>0</v>
      </c>
      <c r="N113" s="156"/>
      <c r="O113" s="153">
        <f t="shared" si="2"/>
        <v>0</v>
      </c>
      <c r="P113" s="156"/>
      <c r="Q113" s="159">
        <f t="shared" si="3"/>
        <v>0</v>
      </c>
      <c r="R113" s="162">
        <f t="shared" si="4"/>
        <v>0</v>
      </c>
      <c r="S113" s="38"/>
      <c r="T113" s="37"/>
    </row>
    <row r="114" spans="1:20" ht="4.5" customHeight="1" x14ac:dyDescent="0.25">
      <c r="A114" s="122"/>
      <c r="B114" s="122"/>
      <c r="C114" s="122"/>
      <c r="D114" s="122"/>
      <c r="E114" s="122"/>
      <c r="F114" s="122"/>
      <c r="G114" s="24"/>
      <c r="H114" s="122"/>
      <c r="I114" s="24"/>
      <c r="J114" s="24"/>
      <c r="K114" s="24"/>
      <c r="L114" s="122"/>
      <c r="M114" s="122"/>
      <c r="N114" s="122"/>
      <c r="O114" s="122"/>
      <c r="P114" s="122"/>
      <c r="Q114" s="29"/>
      <c r="R114" s="29"/>
      <c r="S114" s="38"/>
      <c r="T114" s="37"/>
    </row>
    <row r="115" spans="1:20" x14ac:dyDescent="0.2">
      <c r="A115" s="132"/>
      <c r="B115" s="132"/>
      <c r="C115" s="132"/>
      <c r="D115" s="132"/>
      <c r="E115" s="132"/>
      <c r="F115" s="132"/>
      <c r="G115" s="132"/>
      <c r="H115" s="132"/>
      <c r="I115" s="132"/>
      <c r="J115" s="132"/>
      <c r="K115" s="132"/>
      <c r="L115" s="132"/>
      <c r="M115" s="132"/>
      <c r="N115" s="132"/>
      <c r="O115" s="132"/>
      <c r="P115" s="132"/>
      <c r="Q115" s="132"/>
      <c r="R115" s="132"/>
      <c r="S115" s="132"/>
    </row>
  </sheetData>
  <sheetProtection algorithmName="SHA-512" hashValue="SfDoAIUhI5RB0A5fvjzqYGo7OlxHpnSrRaSyalrJyYrGHgKnjWCX4SuyHLILYZQHKO2GERP1ghm1kHVyKbbfTw==" saltValue="wCCRY2jdjTUJe+IIEG/+XA==" spinCount="100000" sheet="1" objects="1" scenarios="1" formatCells="0" formatColumns="0" formatRows="0" selectLockedCells="1"/>
  <mergeCells count="32">
    <mergeCell ref="B4:H4"/>
    <mergeCell ref="B8:L8"/>
    <mergeCell ref="B10:D10"/>
    <mergeCell ref="B14:D14"/>
    <mergeCell ref="B15:D15"/>
    <mergeCell ref="B12:D12"/>
    <mergeCell ref="B113:D113"/>
    <mergeCell ref="B95:D95"/>
    <mergeCell ref="B96:D96"/>
    <mergeCell ref="B97:D97"/>
    <mergeCell ref="B103:D103"/>
    <mergeCell ref="B104:D104"/>
    <mergeCell ref="B105:D105"/>
    <mergeCell ref="B102:D102"/>
    <mergeCell ref="B112:D112"/>
    <mergeCell ref="B98:D98"/>
    <mergeCell ref="B99:D99"/>
    <mergeCell ref="B100:D100"/>
    <mergeCell ref="B101:D101"/>
    <mergeCell ref="B111:D111"/>
    <mergeCell ref="B109:D109"/>
    <mergeCell ref="B110:D110"/>
    <mergeCell ref="B22:D22"/>
    <mergeCell ref="B16:D16"/>
    <mergeCell ref="B106:D106"/>
    <mergeCell ref="B107:D107"/>
    <mergeCell ref="B108:D108"/>
    <mergeCell ref="B17:D17"/>
    <mergeCell ref="B18:D18"/>
    <mergeCell ref="B19:D19"/>
    <mergeCell ref="B20:D20"/>
    <mergeCell ref="B21:D21"/>
  </mergeCells>
  <pageMargins left="0.39370078740157483" right="0.19685039370078741" top="0.39370078740157483" bottom="0.39370078740157483" header="0.31496062992125984" footer="0.31496062992125984"/>
  <pageSetup scale="90" orientation="landscape" horizontalDpi="4294967293"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130"/>
  <sheetViews>
    <sheetView zoomScale="120" zoomScaleNormal="120" workbookViewId="0">
      <pane xSplit="1" ySplit="13" topLeftCell="B14" activePane="bottomRight" state="frozen"/>
      <selection pane="topRight" activeCell="B1" sqref="B1"/>
      <selection pane="bottomLeft" activeCell="A14" sqref="A14"/>
      <selection pane="bottomRight" activeCell="A75" sqref="A75"/>
    </sheetView>
  </sheetViews>
  <sheetFormatPr baseColWidth="10" defaultColWidth="0" defaultRowHeight="12.75" zeroHeight="1" x14ac:dyDescent="0.2"/>
  <cols>
    <col min="1" max="1" width="3.7109375" customWidth="1"/>
    <col min="2" max="2" width="11.7109375" customWidth="1"/>
    <col min="3" max="3" width="3.7109375" customWidth="1"/>
    <col min="4" max="4" width="11.7109375" customWidth="1"/>
    <col min="5" max="5" width="0.85546875" customWidth="1"/>
    <col min="6" max="6" width="11.7109375" customWidth="1"/>
    <col min="7" max="7" width="0.85546875" customWidth="1"/>
    <col min="8" max="8" width="11.7109375" customWidth="1"/>
    <col min="9" max="11" width="10.7109375" customWidth="1"/>
    <col min="12" max="13" width="9.7109375" customWidth="1"/>
    <col min="14" max="14" width="11.7109375" customWidth="1"/>
    <col min="15" max="15" width="2.7109375" customWidth="1"/>
    <col min="16" max="17" width="3.140625" hidden="1" customWidth="1"/>
    <col min="18" max="18" width="3.42578125" hidden="1" customWidth="1"/>
    <col min="19" max="19" width="3.7109375" hidden="1" customWidth="1"/>
    <col min="20" max="16384" width="11.42578125" hidden="1"/>
  </cols>
  <sheetData>
    <row r="1" spans="1:16" x14ac:dyDescent="0.2">
      <c r="A1" s="38"/>
      <c r="B1" s="40"/>
      <c r="C1" s="40"/>
      <c r="D1" s="40"/>
      <c r="E1" s="40"/>
      <c r="F1" s="40"/>
      <c r="G1" s="40"/>
      <c r="H1" s="40"/>
      <c r="I1" s="40"/>
      <c r="J1" s="40"/>
      <c r="K1" s="40"/>
      <c r="L1" s="40"/>
      <c r="M1" s="40"/>
      <c r="N1" s="40"/>
      <c r="O1" s="38"/>
      <c r="P1" s="37"/>
    </row>
    <row r="2" spans="1:16" x14ac:dyDescent="0.2">
      <c r="A2" s="38"/>
      <c r="B2" s="221" t="str">
        <f>+'Datos Generales'!D13</f>
        <v xml:space="preserve">  </v>
      </c>
      <c r="C2" s="58"/>
      <c r="D2" s="233" t="str">
        <f>+'Datos Generales'!D14</f>
        <v xml:space="preserve"> </v>
      </c>
      <c r="E2" s="58"/>
      <c r="F2" s="221" t="str">
        <f>+'Datos Generales'!D15</f>
        <v xml:space="preserve"> </v>
      </c>
      <c r="G2" s="58"/>
      <c r="H2" s="221" t="str">
        <f>+'Datos Generales'!D16</f>
        <v xml:space="preserve"> </v>
      </c>
      <c r="I2" s="58"/>
      <c r="J2" s="58"/>
      <c r="K2" s="58"/>
      <c r="L2" s="58"/>
      <c r="M2" s="58"/>
      <c r="N2" s="220" t="s">
        <v>194</v>
      </c>
      <c r="O2" s="35"/>
      <c r="P2" s="37"/>
    </row>
    <row r="3" spans="1:16" ht="3" customHeight="1" x14ac:dyDescent="0.2">
      <c r="A3" s="38"/>
      <c r="B3" s="58"/>
      <c r="C3" s="58"/>
      <c r="D3" s="58"/>
      <c r="E3" s="58"/>
      <c r="F3" s="58"/>
      <c r="G3" s="58"/>
      <c r="H3" s="58"/>
      <c r="I3" s="58"/>
      <c r="J3" s="58"/>
      <c r="K3" s="58"/>
      <c r="L3" s="58"/>
      <c r="M3" s="58"/>
      <c r="N3" s="58"/>
      <c r="O3" s="35"/>
      <c r="P3" s="37"/>
    </row>
    <row r="4" spans="1:16" ht="13.5" x14ac:dyDescent="0.25">
      <c r="A4" s="40"/>
      <c r="B4" s="1378">
        <f>+'Datos Generales'!D17</f>
        <v>0</v>
      </c>
      <c r="C4" s="1378"/>
      <c r="D4" s="1378"/>
      <c r="E4" s="1378"/>
      <c r="F4" s="1378"/>
      <c r="G4" s="1378"/>
      <c r="H4" s="1378"/>
      <c r="I4" s="58"/>
      <c r="J4" s="58"/>
      <c r="K4" s="58"/>
      <c r="L4" s="58"/>
      <c r="M4" s="58"/>
      <c r="N4" s="220" t="s">
        <v>17</v>
      </c>
      <c r="O4" s="35"/>
      <c r="P4" s="37"/>
    </row>
    <row r="5" spans="1:16" ht="3" customHeight="1" x14ac:dyDescent="0.2">
      <c r="A5" s="38"/>
      <c r="B5" s="58"/>
      <c r="C5" s="58"/>
      <c r="D5" s="58"/>
      <c r="E5" s="58"/>
      <c r="F5" s="58"/>
      <c r="G5" s="58"/>
      <c r="H5" s="58"/>
      <c r="I5" s="58"/>
      <c r="J5" s="58"/>
      <c r="K5" s="58"/>
      <c r="L5" s="58"/>
      <c r="M5" s="58"/>
      <c r="N5" s="58"/>
      <c r="O5" s="35"/>
      <c r="P5" s="37"/>
    </row>
    <row r="6" spans="1:16" x14ac:dyDescent="0.2">
      <c r="A6" s="38"/>
      <c r="B6" s="221" t="str">
        <f>+'Datos Generales'!D12</f>
        <v xml:space="preserve"> </v>
      </c>
      <c r="C6" s="221">
        <f>+'Datos Generales'!J12</f>
        <v>0</v>
      </c>
      <c r="D6" s="58"/>
      <c r="E6" s="58"/>
      <c r="F6" s="58"/>
      <c r="G6" s="58"/>
      <c r="H6" s="58"/>
      <c r="I6" s="58"/>
      <c r="J6" s="58"/>
      <c r="K6" s="58"/>
      <c r="L6" s="58"/>
      <c r="M6" s="58"/>
      <c r="N6" s="220">
        <f>+'Datos Generales'!D11</f>
        <v>2025</v>
      </c>
      <c r="O6" s="35"/>
      <c r="P6" s="37"/>
    </row>
    <row r="7" spans="1:16" ht="3" customHeight="1" x14ac:dyDescent="0.2">
      <c r="A7" s="38"/>
      <c r="B7" s="47"/>
      <c r="C7" s="58"/>
      <c r="D7" s="47"/>
      <c r="E7" s="47"/>
      <c r="F7" s="47"/>
      <c r="G7" s="47"/>
      <c r="H7" s="47"/>
      <c r="I7" s="47"/>
      <c r="J7" s="47"/>
      <c r="K7" s="47"/>
      <c r="L7" s="47"/>
      <c r="M7" s="47"/>
      <c r="N7" s="47"/>
      <c r="O7" s="35"/>
      <c r="P7" s="37"/>
    </row>
    <row r="8" spans="1:16" ht="16.5" x14ac:dyDescent="0.3">
      <c r="A8" s="40"/>
      <c r="B8" s="1406" t="s">
        <v>195</v>
      </c>
      <c r="C8" s="1407"/>
      <c r="D8" s="1407"/>
      <c r="E8" s="1407"/>
      <c r="F8" s="1407"/>
      <c r="G8" s="1407"/>
      <c r="H8" s="1407"/>
      <c r="I8" s="1407"/>
      <c r="J8" s="1407"/>
      <c r="K8" s="1408"/>
      <c r="L8" s="58"/>
      <c r="M8" s="58"/>
      <c r="N8" s="58"/>
      <c r="O8" s="35"/>
      <c r="P8" s="37"/>
    </row>
    <row r="9" spans="1:16" ht="3" customHeight="1" x14ac:dyDescent="0.2">
      <c r="A9" s="38"/>
      <c r="B9" s="47"/>
      <c r="C9" s="47"/>
      <c r="D9" s="47"/>
      <c r="E9" s="47"/>
      <c r="F9" s="47"/>
      <c r="G9" s="47"/>
      <c r="H9" s="47"/>
      <c r="I9" s="47"/>
      <c r="J9" s="47"/>
      <c r="K9" s="47"/>
      <c r="L9" s="47"/>
      <c r="M9" s="47"/>
      <c r="N9" s="47"/>
      <c r="O9" s="35"/>
      <c r="P9" s="37"/>
    </row>
    <row r="10" spans="1:16" ht="27" x14ac:dyDescent="0.25">
      <c r="A10" s="40"/>
      <c r="B10" s="769" t="s">
        <v>201</v>
      </c>
      <c r="C10" s="770"/>
      <c r="D10" s="771"/>
      <c r="E10" s="119"/>
      <c r="F10" s="142" t="s">
        <v>202</v>
      </c>
      <c r="G10" s="115"/>
      <c r="H10" s="142" t="s">
        <v>197</v>
      </c>
      <c r="I10" s="142" t="s">
        <v>198</v>
      </c>
      <c r="J10" s="142" t="s">
        <v>199</v>
      </c>
      <c r="K10" s="142" t="s">
        <v>200</v>
      </c>
      <c r="L10" s="416"/>
      <c r="M10" s="416"/>
      <c r="N10" s="142" t="s">
        <v>203</v>
      </c>
      <c r="O10" s="139"/>
      <c r="P10" s="37"/>
    </row>
    <row r="11" spans="1:16" ht="3" customHeight="1" x14ac:dyDescent="0.2">
      <c r="A11" s="40"/>
      <c r="B11" s="40"/>
      <c r="C11" s="40"/>
      <c r="D11" s="40"/>
      <c r="E11" s="40"/>
      <c r="F11" s="40"/>
      <c r="G11" s="40"/>
      <c r="H11" s="40"/>
      <c r="I11" s="40"/>
      <c r="J11" s="40"/>
      <c r="K11" s="40"/>
      <c r="L11" s="40"/>
      <c r="M11" s="40"/>
      <c r="N11" s="40"/>
      <c r="O11" s="40"/>
      <c r="P11" s="37"/>
    </row>
    <row r="12" spans="1:16" ht="13.5" x14ac:dyDescent="0.25">
      <c r="A12" s="40"/>
      <c r="B12" s="806" t="s">
        <v>91</v>
      </c>
      <c r="C12" s="807"/>
      <c r="D12" s="808"/>
      <c r="E12" s="119"/>
      <c r="F12" s="146"/>
      <c r="G12" s="115"/>
      <c r="H12" s="146">
        <f>SUM(H14:H25)</f>
        <v>0</v>
      </c>
      <c r="I12" s="146">
        <f t="shared" ref="I12:N12" si="0">SUM(I14:I25)</f>
        <v>0</v>
      </c>
      <c r="J12" s="146">
        <f t="shared" si="0"/>
        <v>0</v>
      </c>
      <c r="K12" s="146">
        <f t="shared" si="0"/>
        <v>0</v>
      </c>
      <c r="L12" s="146">
        <f t="shared" si="0"/>
        <v>0</v>
      </c>
      <c r="M12" s="146">
        <f t="shared" si="0"/>
        <v>0</v>
      </c>
      <c r="N12" s="146">
        <f t="shared" si="0"/>
        <v>0</v>
      </c>
      <c r="O12" s="139"/>
      <c r="P12" s="37"/>
    </row>
    <row r="13" spans="1:16" ht="3" customHeight="1" x14ac:dyDescent="0.2">
      <c r="A13" s="38"/>
      <c r="B13" s="58"/>
      <c r="C13" s="47"/>
      <c r="D13" s="47"/>
      <c r="E13" s="47"/>
      <c r="F13" s="58"/>
      <c r="G13" s="47"/>
      <c r="H13" s="47"/>
      <c r="I13" s="47"/>
      <c r="J13" s="47"/>
      <c r="K13" s="47"/>
      <c r="L13" s="47"/>
      <c r="M13" s="47"/>
      <c r="N13" s="47"/>
      <c r="O13" s="35"/>
      <c r="P13" s="37"/>
    </row>
    <row r="14" spans="1:16" ht="13.5" x14ac:dyDescent="0.25">
      <c r="A14" s="145">
        <v>1</v>
      </c>
      <c r="B14" s="1397"/>
      <c r="C14" s="1398"/>
      <c r="D14" s="1399"/>
      <c r="E14" s="38"/>
      <c r="F14" s="75" t="s">
        <v>196</v>
      </c>
      <c r="G14" s="24"/>
      <c r="H14" s="26"/>
      <c r="I14" s="26"/>
      <c r="J14" s="26"/>
      <c r="K14" s="26"/>
      <c r="L14" s="26"/>
      <c r="M14" s="154"/>
      <c r="N14" s="160">
        <f>SUM(H14:M14)</f>
        <v>0</v>
      </c>
      <c r="O14" s="38"/>
      <c r="P14" s="37"/>
    </row>
    <row r="15" spans="1:16" ht="13.5" x14ac:dyDescent="0.25">
      <c r="A15" s="145">
        <v>2</v>
      </c>
      <c r="B15" s="1386"/>
      <c r="C15" s="1387"/>
      <c r="D15" s="1388"/>
      <c r="E15" s="38"/>
      <c r="F15" s="76" t="s">
        <v>204</v>
      </c>
      <c r="G15" s="24"/>
      <c r="H15" s="27"/>
      <c r="I15" s="27"/>
      <c r="J15" s="27"/>
      <c r="K15" s="27"/>
      <c r="L15" s="27"/>
      <c r="M15" s="155"/>
      <c r="N15" s="161">
        <f t="shared" ref="N15:N128" si="1">SUM(H15:M15)</f>
        <v>0</v>
      </c>
      <c r="O15" s="38"/>
      <c r="P15" s="37"/>
    </row>
    <row r="16" spans="1:16" ht="13.5" x14ac:dyDescent="0.25">
      <c r="A16" s="145">
        <v>3</v>
      </c>
      <c r="B16" s="1386"/>
      <c r="C16" s="1387"/>
      <c r="D16" s="1388"/>
      <c r="E16" s="38"/>
      <c r="F16" s="76" t="s">
        <v>205</v>
      </c>
      <c r="G16" s="24"/>
      <c r="H16" s="27"/>
      <c r="I16" s="27"/>
      <c r="J16" s="27"/>
      <c r="K16" s="27"/>
      <c r="L16" s="27"/>
      <c r="M16" s="155"/>
      <c r="N16" s="161">
        <f t="shared" si="1"/>
        <v>0</v>
      </c>
      <c r="O16" s="38"/>
      <c r="P16" s="37"/>
    </row>
    <row r="17" spans="1:16" ht="13.5" x14ac:dyDescent="0.25">
      <c r="A17" s="145">
        <v>4</v>
      </c>
      <c r="B17" s="1386"/>
      <c r="C17" s="1387"/>
      <c r="D17" s="1388"/>
      <c r="E17" s="38"/>
      <c r="F17" s="76" t="s">
        <v>206</v>
      </c>
      <c r="G17" s="24"/>
      <c r="H17" s="27"/>
      <c r="I17" s="27"/>
      <c r="J17" s="27"/>
      <c r="K17" s="27"/>
      <c r="L17" s="27"/>
      <c r="M17" s="155"/>
      <c r="N17" s="161">
        <f t="shared" si="1"/>
        <v>0</v>
      </c>
      <c r="O17" s="38"/>
      <c r="P17" s="37"/>
    </row>
    <row r="18" spans="1:16" ht="13.5" x14ac:dyDescent="0.25">
      <c r="A18" s="145">
        <v>5</v>
      </c>
      <c r="B18" s="1386"/>
      <c r="C18" s="1387"/>
      <c r="D18" s="1388"/>
      <c r="E18" s="38"/>
      <c r="F18" s="76" t="s">
        <v>207</v>
      </c>
      <c r="G18" s="24"/>
      <c r="H18" s="27"/>
      <c r="I18" s="27"/>
      <c r="J18" s="27"/>
      <c r="K18" s="27"/>
      <c r="L18" s="27"/>
      <c r="M18" s="155"/>
      <c r="N18" s="161">
        <f t="shared" si="1"/>
        <v>0</v>
      </c>
      <c r="O18" s="38"/>
      <c r="P18" s="37"/>
    </row>
    <row r="19" spans="1:16" ht="13.5" x14ac:dyDescent="0.25">
      <c r="A19" s="145">
        <v>6</v>
      </c>
      <c r="B19" s="1386"/>
      <c r="C19" s="1387"/>
      <c r="D19" s="1388"/>
      <c r="E19" s="38"/>
      <c r="F19" s="76" t="s">
        <v>208</v>
      </c>
      <c r="G19" s="24"/>
      <c r="H19" s="27"/>
      <c r="I19" s="27"/>
      <c r="J19" s="27"/>
      <c r="K19" s="27"/>
      <c r="L19" s="27"/>
      <c r="M19" s="155"/>
      <c r="N19" s="161">
        <f t="shared" si="1"/>
        <v>0</v>
      </c>
      <c r="O19" s="38"/>
      <c r="P19" s="37"/>
    </row>
    <row r="20" spans="1:16" ht="13.5" x14ac:dyDescent="0.25">
      <c r="A20" s="145">
        <v>7</v>
      </c>
      <c r="B20" s="1386"/>
      <c r="C20" s="1387"/>
      <c r="D20" s="1388"/>
      <c r="E20" s="38"/>
      <c r="F20" s="76" t="s">
        <v>209</v>
      </c>
      <c r="G20" s="24"/>
      <c r="H20" s="27"/>
      <c r="I20" s="27"/>
      <c r="J20" s="27"/>
      <c r="K20" s="27"/>
      <c r="L20" s="27"/>
      <c r="M20" s="155"/>
      <c r="N20" s="161">
        <f t="shared" si="1"/>
        <v>0</v>
      </c>
      <c r="O20" s="38"/>
      <c r="P20" s="37"/>
    </row>
    <row r="21" spans="1:16" ht="13.5" x14ac:dyDescent="0.25">
      <c r="A21" s="145">
        <v>8</v>
      </c>
      <c r="B21" s="1386"/>
      <c r="C21" s="1387"/>
      <c r="D21" s="1388"/>
      <c r="E21" s="38"/>
      <c r="F21" s="76" t="s">
        <v>210</v>
      </c>
      <c r="G21" s="24"/>
      <c r="H21" s="27"/>
      <c r="I21" s="27"/>
      <c r="J21" s="27"/>
      <c r="K21" s="27"/>
      <c r="L21" s="27"/>
      <c r="M21" s="155"/>
      <c r="N21" s="161">
        <f t="shared" si="1"/>
        <v>0</v>
      </c>
      <c r="O21" s="38"/>
      <c r="P21" s="37"/>
    </row>
    <row r="22" spans="1:16" ht="13.5" x14ac:dyDescent="0.25">
      <c r="A22" s="145">
        <v>9</v>
      </c>
      <c r="B22" s="1386"/>
      <c r="C22" s="1387"/>
      <c r="D22" s="1388"/>
      <c r="E22" s="38"/>
      <c r="F22" s="76" t="s">
        <v>211</v>
      </c>
      <c r="G22" s="24"/>
      <c r="H22" s="27"/>
      <c r="I22" s="27"/>
      <c r="J22" s="27"/>
      <c r="K22" s="27"/>
      <c r="L22" s="27"/>
      <c r="M22" s="155"/>
      <c r="N22" s="161">
        <f t="shared" si="1"/>
        <v>0</v>
      </c>
      <c r="O22" s="38"/>
      <c r="P22" s="37"/>
    </row>
    <row r="23" spans="1:16" ht="13.5" x14ac:dyDescent="0.25">
      <c r="A23" s="145">
        <v>10</v>
      </c>
      <c r="B23" s="1386"/>
      <c r="C23" s="1387"/>
      <c r="D23" s="1388"/>
      <c r="E23" s="38"/>
      <c r="F23" s="76" t="s">
        <v>212</v>
      </c>
      <c r="G23" s="24"/>
      <c r="H23" s="27"/>
      <c r="I23" s="27"/>
      <c r="J23" s="27"/>
      <c r="K23" s="27"/>
      <c r="L23" s="27"/>
      <c r="M23" s="155"/>
      <c r="N23" s="161">
        <f t="shared" si="1"/>
        <v>0</v>
      </c>
      <c r="O23" s="38"/>
      <c r="P23" s="37"/>
    </row>
    <row r="24" spans="1:16" ht="13.5" x14ac:dyDescent="0.25">
      <c r="A24" s="145">
        <v>11</v>
      </c>
      <c r="B24" s="1386"/>
      <c r="C24" s="1387"/>
      <c r="D24" s="1388"/>
      <c r="E24" s="38"/>
      <c r="F24" s="76" t="s">
        <v>213</v>
      </c>
      <c r="G24" s="24"/>
      <c r="H24" s="27"/>
      <c r="I24" s="27"/>
      <c r="J24" s="27"/>
      <c r="K24" s="27"/>
      <c r="L24" s="27"/>
      <c r="M24" s="155"/>
      <c r="N24" s="161">
        <f t="shared" si="1"/>
        <v>0</v>
      </c>
      <c r="O24" s="38"/>
      <c r="P24" s="37"/>
    </row>
    <row r="25" spans="1:16" ht="13.5" x14ac:dyDescent="0.25">
      <c r="A25" s="145">
        <v>12</v>
      </c>
      <c r="B25" s="1403"/>
      <c r="C25" s="1404"/>
      <c r="D25" s="1405"/>
      <c r="E25" s="38"/>
      <c r="F25" s="77" t="s">
        <v>214</v>
      </c>
      <c r="G25" s="24"/>
      <c r="H25" s="28"/>
      <c r="I25" s="28"/>
      <c r="J25" s="28">
        <v>0</v>
      </c>
      <c r="K25" s="28"/>
      <c r="L25" s="28"/>
      <c r="M25" s="28"/>
      <c r="N25" s="162">
        <f t="shared" si="1"/>
        <v>0</v>
      </c>
      <c r="O25" s="38"/>
      <c r="P25" s="37"/>
    </row>
    <row r="26" spans="1:16" ht="3" customHeight="1" x14ac:dyDescent="0.2">
      <c r="A26" s="38"/>
      <c r="B26" s="38"/>
      <c r="C26" s="38"/>
      <c r="D26" s="38"/>
      <c r="E26" s="38"/>
      <c r="F26" s="38"/>
      <c r="G26" s="38"/>
      <c r="H26" s="38"/>
      <c r="I26" s="38"/>
      <c r="J26" s="38"/>
      <c r="K26" s="38"/>
      <c r="L26" s="38"/>
      <c r="M26" s="38"/>
      <c r="N26" s="38"/>
      <c r="O26" s="38"/>
      <c r="P26" s="37"/>
    </row>
    <row r="27" spans="1:16" ht="13.5" x14ac:dyDescent="0.25">
      <c r="A27" s="38"/>
      <c r="B27" s="806" t="s">
        <v>374</v>
      </c>
      <c r="C27" s="807"/>
      <c r="D27" s="808"/>
      <c r="E27" s="38"/>
      <c r="F27" s="146" t="s">
        <v>366</v>
      </c>
      <c r="G27" s="115"/>
      <c r="H27" s="146">
        <f>SUM(H29:H128)</f>
        <v>0</v>
      </c>
      <c r="I27" s="146">
        <f t="shared" ref="I27:N27" si="2">SUM(I29:I128)</f>
        <v>0</v>
      </c>
      <c r="J27" s="146">
        <f t="shared" si="2"/>
        <v>0</v>
      </c>
      <c r="K27" s="146">
        <f t="shared" si="2"/>
        <v>0</v>
      </c>
      <c r="L27" s="146">
        <f t="shared" si="2"/>
        <v>0</v>
      </c>
      <c r="M27" s="146">
        <f t="shared" si="2"/>
        <v>0</v>
      </c>
      <c r="N27" s="146">
        <f t="shared" si="2"/>
        <v>0</v>
      </c>
      <c r="O27" s="38"/>
      <c r="P27" s="37"/>
    </row>
    <row r="28" spans="1:16" ht="3" customHeight="1" x14ac:dyDescent="0.2">
      <c r="A28" s="38"/>
      <c r="B28" s="38"/>
      <c r="C28" s="38"/>
      <c r="D28" s="38"/>
      <c r="E28" s="38"/>
      <c r="F28" s="38"/>
      <c r="G28" s="38"/>
      <c r="H28" s="38"/>
      <c r="I28" s="38"/>
      <c r="J28" s="38"/>
      <c r="K28" s="38"/>
      <c r="L28" s="38"/>
      <c r="M28" s="38"/>
      <c r="N28" s="38"/>
      <c r="O28" s="38"/>
      <c r="P28" s="37"/>
    </row>
    <row r="29" spans="1:16" ht="13.5" x14ac:dyDescent="0.25">
      <c r="A29" s="145">
        <v>1</v>
      </c>
      <c r="B29" s="1386"/>
      <c r="C29" s="1387"/>
      <c r="D29" s="1388"/>
      <c r="E29" s="38"/>
      <c r="F29" s="76"/>
      <c r="G29" s="24"/>
      <c r="H29" s="27"/>
      <c r="I29" s="27"/>
      <c r="J29" s="27"/>
      <c r="K29" s="27"/>
      <c r="L29" s="27"/>
      <c r="M29" s="155"/>
      <c r="N29" s="161">
        <f t="shared" si="1"/>
        <v>0</v>
      </c>
      <c r="O29" s="38"/>
      <c r="P29" s="37"/>
    </row>
    <row r="30" spans="1:16" ht="13.5" x14ac:dyDescent="0.25">
      <c r="A30" s="145">
        <f>+A29+1</f>
        <v>2</v>
      </c>
      <c r="B30" s="1386"/>
      <c r="C30" s="1387"/>
      <c r="D30" s="1388"/>
      <c r="E30" s="38"/>
      <c r="F30" s="76"/>
      <c r="G30" s="24"/>
      <c r="H30" s="27"/>
      <c r="I30" s="27"/>
      <c r="J30" s="27"/>
      <c r="K30" s="27"/>
      <c r="L30" s="27"/>
      <c r="M30" s="155"/>
      <c r="N30" s="161">
        <f t="shared" si="1"/>
        <v>0</v>
      </c>
      <c r="O30" s="38"/>
      <c r="P30" s="37"/>
    </row>
    <row r="31" spans="1:16" ht="13.5" x14ac:dyDescent="0.25">
      <c r="A31" s="145">
        <f t="shared" ref="A31:A128" si="3">+A30+1</f>
        <v>3</v>
      </c>
      <c r="B31" s="1386"/>
      <c r="C31" s="1387"/>
      <c r="D31" s="1388"/>
      <c r="E31" s="38"/>
      <c r="F31" s="76"/>
      <c r="G31" s="24"/>
      <c r="H31" s="27"/>
      <c r="I31" s="27"/>
      <c r="J31" s="27"/>
      <c r="K31" s="27"/>
      <c r="L31" s="27"/>
      <c r="M31" s="155"/>
      <c r="N31" s="161">
        <f t="shared" si="1"/>
        <v>0</v>
      </c>
      <c r="O31" s="38"/>
      <c r="P31" s="37"/>
    </row>
    <row r="32" spans="1:16" ht="13.5" x14ac:dyDescent="0.25">
      <c r="A32" s="145">
        <f t="shared" si="3"/>
        <v>4</v>
      </c>
      <c r="B32" s="1386"/>
      <c r="C32" s="1387"/>
      <c r="D32" s="1388"/>
      <c r="E32" s="38"/>
      <c r="F32" s="76"/>
      <c r="G32" s="24"/>
      <c r="H32" s="27"/>
      <c r="I32" s="27"/>
      <c r="J32" s="27"/>
      <c r="K32" s="27"/>
      <c r="L32" s="27"/>
      <c r="M32" s="155"/>
      <c r="N32" s="161">
        <f t="shared" si="1"/>
        <v>0</v>
      </c>
      <c r="O32" s="38"/>
      <c r="P32" s="37"/>
    </row>
    <row r="33" spans="1:16" ht="13.5" x14ac:dyDescent="0.25">
      <c r="A33" s="145">
        <f t="shared" si="3"/>
        <v>5</v>
      </c>
      <c r="B33" s="1386"/>
      <c r="C33" s="1387"/>
      <c r="D33" s="1388"/>
      <c r="E33" s="38"/>
      <c r="F33" s="76"/>
      <c r="G33" s="24"/>
      <c r="H33" s="27"/>
      <c r="I33" s="27"/>
      <c r="J33" s="27"/>
      <c r="K33" s="27"/>
      <c r="L33" s="27"/>
      <c r="M33" s="155"/>
      <c r="N33" s="161">
        <f t="shared" si="1"/>
        <v>0</v>
      </c>
      <c r="O33" s="38"/>
      <c r="P33" s="37"/>
    </row>
    <row r="34" spans="1:16" ht="13.5" x14ac:dyDescent="0.25">
      <c r="A34" s="145">
        <f t="shared" si="3"/>
        <v>6</v>
      </c>
      <c r="B34" s="1386"/>
      <c r="C34" s="1387"/>
      <c r="D34" s="1388"/>
      <c r="E34" s="38"/>
      <c r="F34" s="76"/>
      <c r="G34" s="24"/>
      <c r="H34" s="27"/>
      <c r="I34" s="27"/>
      <c r="J34" s="27"/>
      <c r="K34" s="27"/>
      <c r="L34" s="27"/>
      <c r="M34" s="155"/>
      <c r="N34" s="161">
        <f t="shared" si="1"/>
        <v>0</v>
      </c>
      <c r="O34" s="38"/>
      <c r="P34" s="37"/>
    </row>
    <row r="35" spans="1:16" ht="13.5" x14ac:dyDescent="0.25">
      <c r="A35" s="145">
        <f t="shared" si="3"/>
        <v>7</v>
      </c>
      <c r="B35" s="1386"/>
      <c r="C35" s="1387"/>
      <c r="D35" s="1388"/>
      <c r="E35" s="38"/>
      <c r="F35" s="76"/>
      <c r="G35" s="24"/>
      <c r="H35" s="27"/>
      <c r="I35" s="27"/>
      <c r="J35" s="27"/>
      <c r="K35" s="27"/>
      <c r="L35" s="27"/>
      <c r="M35" s="155"/>
      <c r="N35" s="161">
        <f t="shared" si="1"/>
        <v>0</v>
      </c>
      <c r="O35" s="38"/>
      <c r="P35" s="37"/>
    </row>
    <row r="36" spans="1:16" ht="13.5" x14ac:dyDescent="0.25">
      <c r="A36" s="145">
        <f t="shared" si="3"/>
        <v>8</v>
      </c>
      <c r="B36" s="1386"/>
      <c r="C36" s="1387"/>
      <c r="D36" s="1388"/>
      <c r="E36" s="38"/>
      <c r="F36" s="76"/>
      <c r="G36" s="24"/>
      <c r="H36" s="27"/>
      <c r="I36" s="27"/>
      <c r="J36" s="27"/>
      <c r="K36" s="27"/>
      <c r="L36" s="27"/>
      <c r="M36" s="155"/>
      <c r="N36" s="161">
        <f t="shared" si="1"/>
        <v>0</v>
      </c>
      <c r="O36" s="38"/>
      <c r="P36" s="37"/>
    </row>
    <row r="37" spans="1:16" ht="13.5" x14ac:dyDescent="0.25">
      <c r="A37" s="145">
        <f t="shared" si="3"/>
        <v>9</v>
      </c>
      <c r="B37" s="1386"/>
      <c r="C37" s="1387"/>
      <c r="D37" s="1388"/>
      <c r="E37" s="38"/>
      <c r="F37" s="76"/>
      <c r="G37" s="24"/>
      <c r="H37" s="27"/>
      <c r="I37" s="27"/>
      <c r="J37" s="27"/>
      <c r="K37" s="27"/>
      <c r="L37" s="27"/>
      <c r="M37" s="155"/>
      <c r="N37" s="161">
        <f t="shared" si="1"/>
        <v>0</v>
      </c>
      <c r="O37" s="38"/>
      <c r="P37" s="37"/>
    </row>
    <row r="38" spans="1:16" ht="13.5" x14ac:dyDescent="0.25">
      <c r="A38" s="145">
        <f t="shared" si="3"/>
        <v>10</v>
      </c>
      <c r="B38" s="1386"/>
      <c r="C38" s="1387"/>
      <c r="D38" s="1388"/>
      <c r="E38" s="38"/>
      <c r="F38" s="76"/>
      <c r="G38" s="24"/>
      <c r="H38" s="27"/>
      <c r="I38" s="27"/>
      <c r="J38" s="27"/>
      <c r="K38" s="27"/>
      <c r="L38" s="27"/>
      <c r="M38" s="155"/>
      <c r="N38" s="161">
        <f t="shared" si="1"/>
        <v>0</v>
      </c>
      <c r="O38" s="38"/>
      <c r="P38" s="37"/>
    </row>
    <row r="39" spans="1:16" ht="13.5" x14ac:dyDescent="0.25">
      <c r="A39" s="145">
        <f t="shared" si="3"/>
        <v>11</v>
      </c>
      <c r="B39" s="1386"/>
      <c r="C39" s="1387"/>
      <c r="D39" s="1388"/>
      <c r="E39" s="38"/>
      <c r="F39" s="76"/>
      <c r="G39" s="24"/>
      <c r="H39" s="27"/>
      <c r="I39" s="27"/>
      <c r="J39" s="27"/>
      <c r="K39" s="27"/>
      <c r="L39" s="27"/>
      <c r="M39" s="155"/>
      <c r="N39" s="161">
        <f t="shared" si="1"/>
        <v>0</v>
      </c>
      <c r="O39" s="38"/>
      <c r="P39" s="37"/>
    </row>
    <row r="40" spans="1:16" ht="13.5" x14ac:dyDescent="0.25">
      <c r="A40" s="145">
        <f t="shared" si="3"/>
        <v>12</v>
      </c>
      <c r="B40" s="1386"/>
      <c r="C40" s="1387"/>
      <c r="D40" s="1388"/>
      <c r="E40" s="38"/>
      <c r="F40" s="76"/>
      <c r="G40" s="24"/>
      <c r="H40" s="27"/>
      <c r="I40" s="27"/>
      <c r="J40" s="27"/>
      <c r="K40" s="27"/>
      <c r="L40" s="27"/>
      <c r="M40" s="155"/>
      <c r="N40" s="161">
        <f t="shared" si="1"/>
        <v>0</v>
      </c>
      <c r="O40" s="38"/>
      <c r="P40" s="37"/>
    </row>
    <row r="41" spans="1:16" ht="13.5" x14ac:dyDescent="0.25">
      <c r="A41" s="145">
        <f t="shared" si="3"/>
        <v>13</v>
      </c>
      <c r="B41" s="1386"/>
      <c r="C41" s="1387"/>
      <c r="D41" s="1388"/>
      <c r="E41" s="38"/>
      <c r="F41" s="76"/>
      <c r="G41" s="24"/>
      <c r="H41" s="27"/>
      <c r="I41" s="27"/>
      <c r="J41" s="27"/>
      <c r="K41" s="27"/>
      <c r="L41" s="27"/>
      <c r="M41" s="155"/>
      <c r="N41" s="161">
        <f t="shared" si="1"/>
        <v>0</v>
      </c>
      <c r="O41" s="38"/>
      <c r="P41" s="37"/>
    </row>
    <row r="42" spans="1:16" ht="13.5" x14ac:dyDescent="0.25">
      <c r="A42" s="145">
        <f t="shared" si="3"/>
        <v>14</v>
      </c>
      <c r="B42" s="1386"/>
      <c r="C42" s="1387"/>
      <c r="D42" s="1388"/>
      <c r="E42" s="38"/>
      <c r="F42" s="76"/>
      <c r="G42" s="24"/>
      <c r="H42" s="27"/>
      <c r="I42" s="27"/>
      <c r="J42" s="27"/>
      <c r="K42" s="27"/>
      <c r="L42" s="27"/>
      <c r="M42" s="155"/>
      <c r="N42" s="161">
        <f t="shared" si="1"/>
        <v>0</v>
      </c>
      <c r="O42" s="38"/>
      <c r="P42" s="37"/>
    </row>
    <row r="43" spans="1:16" ht="13.5" x14ac:dyDescent="0.25">
      <c r="A43" s="145">
        <f t="shared" si="3"/>
        <v>15</v>
      </c>
      <c r="B43" s="1386"/>
      <c r="C43" s="1387"/>
      <c r="D43" s="1388"/>
      <c r="E43" s="38"/>
      <c r="F43" s="76"/>
      <c r="G43" s="24"/>
      <c r="H43" s="27"/>
      <c r="I43" s="27"/>
      <c r="J43" s="27"/>
      <c r="K43" s="27"/>
      <c r="L43" s="27"/>
      <c r="M43" s="155"/>
      <c r="N43" s="161">
        <f t="shared" si="1"/>
        <v>0</v>
      </c>
      <c r="O43" s="38"/>
      <c r="P43" s="37"/>
    </row>
    <row r="44" spans="1:16" ht="13.5" x14ac:dyDescent="0.25">
      <c r="A44" s="145">
        <f t="shared" si="3"/>
        <v>16</v>
      </c>
      <c r="B44" s="1386"/>
      <c r="C44" s="1387"/>
      <c r="D44" s="1388"/>
      <c r="E44" s="38"/>
      <c r="F44" s="76"/>
      <c r="G44" s="24"/>
      <c r="H44" s="27"/>
      <c r="I44" s="27"/>
      <c r="J44" s="27"/>
      <c r="K44" s="27"/>
      <c r="L44" s="27"/>
      <c r="M44" s="155"/>
      <c r="N44" s="161">
        <f t="shared" si="1"/>
        <v>0</v>
      </c>
      <c r="O44" s="38"/>
      <c r="P44" s="37"/>
    </row>
    <row r="45" spans="1:16" ht="13.5" x14ac:dyDescent="0.25">
      <c r="A45" s="145">
        <f t="shared" si="3"/>
        <v>17</v>
      </c>
      <c r="B45" s="1386"/>
      <c r="C45" s="1387"/>
      <c r="D45" s="1388"/>
      <c r="E45" s="38"/>
      <c r="F45" s="76"/>
      <c r="G45" s="24"/>
      <c r="H45" s="27"/>
      <c r="I45" s="27"/>
      <c r="J45" s="27"/>
      <c r="K45" s="27"/>
      <c r="L45" s="27"/>
      <c r="M45" s="155"/>
      <c r="N45" s="161">
        <f t="shared" si="1"/>
        <v>0</v>
      </c>
      <c r="O45" s="38"/>
      <c r="P45" s="37"/>
    </row>
    <row r="46" spans="1:16" ht="13.5" x14ac:dyDescent="0.25">
      <c r="A46" s="145">
        <f t="shared" si="3"/>
        <v>18</v>
      </c>
      <c r="B46" s="1386"/>
      <c r="C46" s="1387"/>
      <c r="D46" s="1388"/>
      <c r="E46" s="38"/>
      <c r="F46" s="76"/>
      <c r="G46" s="24"/>
      <c r="H46" s="27"/>
      <c r="I46" s="27"/>
      <c r="J46" s="27"/>
      <c r="K46" s="27"/>
      <c r="L46" s="27"/>
      <c r="M46" s="155"/>
      <c r="N46" s="161">
        <f t="shared" si="1"/>
        <v>0</v>
      </c>
      <c r="O46" s="38"/>
      <c r="P46" s="37"/>
    </row>
    <row r="47" spans="1:16" ht="13.5" x14ac:dyDescent="0.25">
      <c r="A47" s="145">
        <f t="shared" si="3"/>
        <v>19</v>
      </c>
      <c r="B47" s="1386"/>
      <c r="C47" s="1387"/>
      <c r="D47" s="1388"/>
      <c r="E47" s="38"/>
      <c r="F47" s="76"/>
      <c r="G47" s="24"/>
      <c r="H47" s="27"/>
      <c r="I47" s="27"/>
      <c r="J47" s="27"/>
      <c r="K47" s="27"/>
      <c r="L47" s="27"/>
      <c r="M47" s="155"/>
      <c r="N47" s="161">
        <f t="shared" si="1"/>
        <v>0</v>
      </c>
      <c r="O47" s="38"/>
      <c r="P47" s="37"/>
    </row>
    <row r="48" spans="1:16" ht="13.5" x14ac:dyDescent="0.25">
      <c r="A48" s="145">
        <f t="shared" si="3"/>
        <v>20</v>
      </c>
      <c r="B48" s="1386"/>
      <c r="C48" s="1387"/>
      <c r="D48" s="1388"/>
      <c r="E48" s="38"/>
      <c r="F48" s="76"/>
      <c r="G48" s="24"/>
      <c r="H48" s="27"/>
      <c r="I48" s="27"/>
      <c r="J48" s="27"/>
      <c r="K48" s="27"/>
      <c r="L48" s="27"/>
      <c r="M48" s="155"/>
      <c r="N48" s="161">
        <f t="shared" si="1"/>
        <v>0</v>
      </c>
      <c r="O48" s="38"/>
      <c r="P48" s="37"/>
    </row>
    <row r="49" spans="1:16" ht="13.5" x14ac:dyDescent="0.25">
      <c r="A49" s="145">
        <f t="shared" si="3"/>
        <v>21</v>
      </c>
      <c r="B49" s="1386"/>
      <c r="C49" s="1387"/>
      <c r="D49" s="1388"/>
      <c r="E49" s="38"/>
      <c r="F49" s="76"/>
      <c r="G49" s="24"/>
      <c r="H49" s="27"/>
      <c r="I49" s="27"/>
      <c r="J49" s="27"/>
      <c r="K49" s="27"/>
      <c r="L49" s="27"/>
      <c r="M49" s="155"/>
      <c r="N49" s="161">
        <f t="shared" si="1"/>
        <v>0</v>
      </c>
      <c r="O49" s="38"/>
      <c r="P49" s="37"/>
    </row>
    <row r="50" spans="1:16" ht="13.5" x14ac:dyDescent="0.25">
      <c r="A50" s="145">
        <f t="shared" si="3"/>
        <v>22</v>
      </c>
      <c r="B50" s="1386"/>
      <c r="C50" s="1387"/>
      <c r="D50" s="1388"/>
      <c r="E50" s="38"/>
      <c r="F50" s="76"/>
      <c r="G50" s="24"/>
      <c r="H50" s="27"/>
      <c r="I50" s="27"/>
      <c r="J50" s="27"/>
      <c r="K50" s="27"/>
      <c r="L50" s="27"/>
      <c r="M50" s="155"/>
      <c r="N50" s="161">
        <f t="shared" si="1"/>
        <v>0</v>
      </c>
      <c r="O50" s="38"/>
      <c r="P50" s="37"/>
    </row>
    <row r="51" spans="1:16" ht="13.5" x14ac:dyDescent="0.25">
      <c r="A51" s="145">
        <f t="shared" si="3"/>
        <v>23</v>
      </c>
      <c r="B51" s="1386"/>
      <c r="C51" s="1387"/>
      <c r="D51" s="1388"/>
      <c r="E51" s="38"/>
      <c r="F51" s="76"/>
      <c r="G51" s="24"/>
      <c r="H51" s="27"/>
      <c r="I51" s="27"/>
      <c r="J51" s="27"/>
      <c r="K51" s="27"/>
      <c r="L51" s="27"/>
      <c r="M51" s="155"/>
      <c r="N51" s="161">
        <f t="shared" si="1"/>
        <v>0</v>
      </c>
      <c r="O51" s="38"/>
      <c r="P51" s="37"/>
    </row>
    <row r="52" spans="1:16" ht="13.5" x14ac:dyDescent="0.25">
      <c r="A52" s="145">
        <f t="shared" si="3"/>
        <v>24</v>
      </c>
      <c r="B52" s="1386"/>
      <c r="C52" s="1387"/>
      <c r="D52" s="1388"/>
      <c r="E52" s="38"/>
      <c r="F52" s="76"/>
      <c r="G52" s="24"/>
      <c r="H52" s="27"/>
      <c r="I52" s="27"/>
      <c r="J52" s="27"/>
      <c r="K52" s="27"/>
      <c r="L52" s="27"/>
      <c r="M52" s="155"/>
      <c r="N52" s="161">
        <f t="shared" si="1"/>
        <v>0</v>
      </c>
      <c r="O52" s="38"/>
      <c r="P52" s="37"/>
    </row>
    <row r="53" spans="1:16" ht="13.5" x14ac:dyDescent="0.25">
      <c r="A53" s="145">
        <f t="shared" si="3"/>
        <v>25</v>
      </c>
      <c r="B53" s="1386"/>
      <c r="C53" s="1387"/>
      <c r="D53" s="1388"/>
      <c r="E53" s="38"/>
      <c r="F53" s="76"/>
      <c r="G53" s="24"/>
      <c r="H53" s="27"/>
      <c r="I53" s="27"/>
      <c r="J53" s="27"/>
      <c r="K53" s="27"/>
      <c r="L53" s="27"/>
      <c r="M53" s="155"/>
      <c r="N53" s="161">
        <f t="shared" si="1"/>
        <v>0</v>
      </c>
      <c r="O53" s="38"/>
      <c r="P53" s="37"/>
    </row>
    <row r="54" spans="1:16" ht="13.5" x14ac:dyDescent="0.25">
      <c r="A54" s="145">
        <f t="shared" si="3"/>
        <v>26</v>
      </c>
      <c r="B54" s="1386"/>
      <c r="C54" s="1387"/>
      <c r="D54" s="1388"/>
      <c r="E54" s="38"/>
      <c r="F54" s="76"/>
      <c r="G54" s="24"/>
      <c r="H54" s="27"/>
      <c r="I54" s="27"/>
      <c r="J54" s="27"/>
      <c r="K54" s="27"/>
      <c r="L54" s="27"/>
      <c r="M54" s="155"/>
      <c r="N54" s="161">
        <f t="shared" si="1"/>
        <v>0</v>
      </c>
      <c r="O54" s="38"/>
      <c r="P54" s="37"/>
    </row>
    <row r="55" spans="1:16" ht="13.5" x14ac:dyDescent="0.25">
      <c r="A55" s="145">
        <f t="shared" si="3"/>
        <v>27</v>
      </c>
      <c r="B55" s="1386"/>
      <c r="C55" s="1387"/>
      <c r="D55" s="1388"/>
      <c r="E55" s="38"/>
      <c r="F55" s="76"/>
      <c r="G55" s="24"/>
      <c r="H55" s="27"/>
      <c r="I55" s="27"/>
      <c r="J55" s="27"/>
      <c r="K55" s="27"/>
      <c r="L55" s="27"/>
      <c r="M55" s="155"/>
      <c r="N55" s="161">
        <f t="shared" si="1"/>
        <v>0</v>
      </c>
      <c r="O55" s="38"/>
      <c r="P55" s="37"/>
    </row>
    <row r="56" spans="1:16" ht="13.5" x14ac:dyDescent="0.25">
      <c r="A56" s="145">
        <f t="shared" si="3"/>
        <v>28</v>
      </c>
      <c r="B56" s="1386"/>
      <c r="C56" s="1387"/>
      <c r="D56" s="1388"/>
      <c r="E56" s="38"/>
      <c r="F56" s="76"/>
      <c r="G56" s="24"/>
      <c r="H56" s="27"/>
      <c r="I56" s="27"/>
      <c r="J56" s="27"/>
      <c r="K56" s="27"/>
      <c r="L56" s="27"/>
      <c r="M56" s="155"/>
      <c r="N56" s="161">
        <f t="shared" si="1"/>
        <v>0</v>
      </c>
      <c r="O56" s="38"/>
      <c r="P56" s="37"/>
    </row>
    <row r="57" spans="1:16" ht="13.5" x14ac:dyDescent="0.25">
      <c r="A57" s="145">
        <f t="shared" si="3"/>
        <v>29</v>
      </c>
      <c r="B57" s="1386"/>
      <c r="C57" s="1387"/>
      <c r="D57" s="1388"/>
      <c r="E57" s="38"/>
      <c r="F57" s="76"/>
      <c r="G57" s="24"/>
      <c r="H57" s="27"/>
      <c r="I57" s="27"/>
      <c r="J57" s="27"/>
      <c r="K57" s="27"/>
      <c r="L57" s="27"/>
      <c r="M57" s="155"/>
      <c r="N57" s="161">
        <f t="shared" si="1"/>
        <v>0</v>
      </c>
      <c r="O57" s="38"/>
      <c r="P57" s="37"/>
    </row>
    <row r="58" spans="1:16" ht="13.5" x14ac:dyDescent="0.25">
      <c r="A58" s="145">
        <f t="shared" si="3"/>
        <v>30</v>
      </c>
      <c r="B58" s="1386"/>
      <c r="C58" s="1387"/>
      <c r="D58" s="1388"/>
      <c r="E58" s="38"/>
      <c r="F58" s="76"/>
      <c r="G58" s="24"/>
      <c r="H58" s="27"/>
      <c r="I58" s="27"/>
      <c r="J58" s="27"/>
      <c r="K58" s="27"/>
      <c r="L58" s="27"/>
      <c r="M58" s="155"/>
      <c r="N58" s="161">
        <f t="shared" si="1"/>
        <v>0</v>
      </c>
      <c r="O58" s="38"/>
      <c r="P58" s="37"/>
    </row>
    <row r="59" spans="1:16" ht="13.5" x14ac:dyDescent="0.25">
      <c r="A59" s="145">
        <f t="shared" si="3"/>
        <v>31</v>
      </c>
      <c r="B59" s="1386"/>
      <c r="C59" s="1387"/>
      <c r="D59" s="1388"/>
      <c r="E59" s="38"/>
      <c r="F59" s="76"/>
      <c r="G59" s="24"/>
      <c r="H59" s="27"/>
      <c r="I59" s="27"/>
      <c r="J59" s="27"/>
      <c r="K59" s="27"/>
      <c r="L59" s="27"/>
      <c r="M59" s="155"/>
      <c r="N59" s="161">
        <f t="shared" si="1"/>
        <v>0</v>
      </c>
      <c r="O59" s="38"/>
      <c r="P59" s="37"/>
    </row>
    <row r="60" spans="1:16" ht="13.5" x14ac:dyDescent="0.25">
      <c r="A60" s="145">
        <f t="shared" si="3"/>
        <v>32</v>
      </c>
      <c r="B60" s="1386"/>
      <c r="C60" s="1387"/>
      <c r="D60" s="1388"/>
      <c r="E60" s="38"/>
      <c r="F60" s="76"/>
      <c r="G60" s="24"/>
      <c r="H60" s="27"/>
      <c r="I60" s="27"/>
      <c r="J60" s="27"/>
      <c r="K60" s="27"/>
      <c r="L60" s="27"/>
      <c r="M60" s="155"/>
      <c r="N60" s="161">
        <f t="shared" si="1"/>
        <v>0</v>
      </c>
      <c r="O60" s="38"/>
      <c r="P60" s="37"/>
    </row>
    <row r="61" spans="1:16" ht="13.5" x14ac:dyDescent="0.25">
      <c r="A61" s="145">
        <f t="shared" si="3"/>
        <v>33</v>
      </c>
      <c r="B61" s="1386"/>
      <c r="C61" s="1387"/>
      <c r="D61" s="1388"/>
      <c r="E61" s="38"/>
      <c r="F61" s="76"/>
      <c r="G61" s="24"/>
      <c r="H61" s="27"/>
      <c r="I61" s="27"/>
      <c r="J61" s="27"/>
      <c r="K61" s="27"/>
      <c r="L61" s="27"/>
      <c r="M61" s="155"/>
      <c r="N61" s="161">
        <f t="shared" si="1"/>
        <v>0</v>
      </c>
      <c r="O61" s="38"/>
      <c r="P61" s="37"/>
    </row>
    <row r="62" spans="1:16" ht="13.5" x14ac:dyDescent="0.25">
      <c r="A62" s="145">
        <f t="shared" si="3"/>
        <v>34</v>
      </c>
      <c r="B62" s="1386"/>
      <c r="C62" s="1387"/>
      <c r="D62" s="1388"/>
      <c r="E62" s="38"/>
      <c r="F62" s="76"/>
      <c r="G62" s="24"/>
      <c r="H62" s="27"/>
      <c r="I62" s="27"/>
      <c r="J62" s="27"/>
      <c r="K62" s="27"/>
      <c r="L62" s="27"/>
      <c r="M62" s="155"/>
      <c r="N62" s="161">
        <f t="shared" si="1"/>
        <v>0</v>
      </c>
      <c r="O62" s="38"/>
      <c r="P62" s="37"/>
    </row>
    <row r="63" spans="1:16" ht="13.5" x14ac:dyDescent="0.25">
      <c r="A63" s="145">
        <f t="shared" si="3"/>
        <v>35</v>
      </c>
      <c r="B63" s="1386"/>
      <c r="C63" s="1387"/>
      <c r="D63" s="1388"/>
      <c r="E63" s="38"/>
      <c r="F63" s="76"/>
      <c r="G63" s="24"/>
      <c r="H63" s="27"/>
      <c r="I63" s="27"/>
      <c r="J63" s="27"/>
      <c r="K63" s="27"/>
      <c r="L63" s="27"/>
      <c r="M63" s="155"/>
      <c r="N63" s="161">
        <f t="shared" si="1"/>
        <v>0</v>
      </c>
      <c r="O63" s="38"/>
      <c r="P63" s="37"/>
    </row>
    <row r="64" spans="1:16" ht="13.5" x14ac:dyDescent="0.25">
      <c r="A64" s="145">
        <f t="shared" si="3"/>
        <v>36</v>
      </c>
      <c r="B64" s="1386"/>
      <c r="C64" s="1387"/>
      <c r="D64" s="1388"/>
      <c r="E64" s="38"/>
      <c r="F64" s="76"/>
      <c r="G64" s="24"/>
      <c r="H64" s="27"/>
      <c r="I64" s="27"/>
      <c r="J64" s="27"/>
      <c r="K64" s="27"/>
      <c r="L64" s="27"/>
      <c r="M64" s="155"/>
      <c r="N64" s="161">
        <f t="shared" si="1"/>
        <v>0</v>
      </c>
      <c r="O64" s="38"/>
      <c r="P64" s="37"/>
    </row>
    <row r="65" spans="1:16" ht="13.5" x14ac:dyDescent="0.25">
      <c r="A65" s="145">
        <f t="shared" si="3"/>
        <v>37</v>
      </c>
      <c r="B65" s="1386"/>
      <c r="C65" s="1387"/>
      <c r="D65" s="1388"/>
      <c r="E65" s="38"/>
      <c r="F65" s="76"/>
      <c r="G65" s="24"/>
      <c r="H65" s="27"/>
      <c r="I65" s="27"/>
      <c r="J65" s="27"/>
      <c r="K65" s="27"/>
      <c r="L65" s="27"/>
      <c r="M65" s="155"/>
      <c r="N65" s="161">
        <f t="shared" si="1"/>
        <v>0</v>
      </c>
      <c r="O65" s="38"/>
      <c r="P65" s="37"/>
    </row>
    <row r="66" spans="1:16" ht="13.5" x14ac:dyDescent="0.25">
      <c r="A66" s="145">
        <f t="shared" si="3"/>
        <v>38</v>
      </c>
      <c r="B66" s="1386"/>
      <c r="C66" s="1387"/>
      <c r="D66" s="1388"/>
      <c r="E66" s="38"/>
      <c r="F66" s="76"/>
      <c r="G66" s="24"/>
      <c r="H66" s="27"/>
      <c r="I66" s="27"/>
      <c r="J66" s="27"/>
      <c r="K66" s="27"/>
      <c r="L66" s="27"/>
      <c r="M66" s="155"/>
      <c r="N66" s="161">
        <f t="shared" si="1"/>
        <v>0</v>
      </c>
      <c r="O66" s="38"/>
      <c r="P66" s="37"/>
    </row>
    <row r="67" spans="1:16" ht="13.5" x14ac:dyDescent="0.25">
      <c r="A67" s="145">
        <f t="shared" si="3"/>
        <v>39</v>
      </c>
      <c r="B67" s="1386"/>
      <c r="C67" s="1387"/>
      <c r="D67" s="1388"/>
      <c r="E67" s="38"/>
      <c r="F67" s="76"/>
      <c r="G67" s="24"/>
      <c r="H67" s="27"/>
      <c r="I67" s="27"/>
      <c r="J67" s="27"/>
      <c r="K67" s="27"/>
      <c r="L67" s="27"/>
      <c r="M67" s="155"/>
      <c r="N67" s="161">
        <f t="shared" si="1"/>
        <v>0</v>
      </c>
      <c r="O67" s="38"/>
      <c r="P67" s="37"/>
    </row>
    <row r="68" spans="1:16" ht="13.5" x14ac:dyDescent="0.25">
      <c r="A68" s="145">
        <f t="shared" si="3"/>
        <v>40</v>
      </c>
      <c r="B68" s="1386"/>
      <c r="C68" s="1387"/>
      <c r="D68" s="1388"/>
      <c r="E68" s="38"/>
      <c r="F68" s="76"/>
      <c r="G68" s="24"/>
      <c r="H68" s="27"/>
      <c r="I68" s="27"/>
      <c r="J68" s="27"/>
      <c r="K68" s="27"/>
      <c r="L68" s="27"/>
      <c r="M68" s="155"/>
      <c r="N68" s="161">
        <f t="shared" si="1"/>
        <v>0</v>
      </c>
      <c r="O68" s="38"/>
      <c r="P68" s="37"/>
    </row>
    <row r="69" spans="1:16" ht="13.5" x14ac:dyDescent="0.25">
      <c r="A69" s="145">
        <f t="shared" si="3"/>
        <v>41</v>
      </c>
      <c r="B69" s="1386"/>
      <c r="C69" s="1387"/>
      <c r="D69" s="1388"/>
      <c r="E69" s="38"/>
      <c r="F69" s="76"/>
      <c r="G69" s="24"/>
      <c r="H69" s="27"/>
      <c r="I69" s="27"/>
      <c r="J69" s="27"/>
      <c r="K69" s="27"/>
      <c r="L69" s="27"/>
      <c r="M69" s="155"/>
      <c r="N69" s="161">
        <f t="shared" si="1"/>
        <v>0</v>
      </c>
      <c r="O69" s="38"/>
      <c r="P69" s="37"/>
    </row>
    <row r="70" spans="1:16" ht="13.5" x14ac:dyDescent="0.25">
      <c r="A70" s="145">
        <f t="shared" si="3"/>
        <v>42</v>
      </c>
      <c r="B70" s="1386"/>
      <c r="C70" s="1387"/>
      <c r="D70" s="1388"/>
      <c r="E70" s="38"/>
      <c r="F70" s="76"/>
      <c r="G70" s="24"/>
      <c r="H70" s="27"/>
      <c r="I70" s="27"/>
      <c r="J70" s="27"/>
      <c r="K70" s="27"/>
      <c r="L70" s="27"/>
      <c r="M70" s="155"/>
      <c r="N70" s="161">
        <f t="shared" si="1"/>
        <v>0</v>
      </c>
      <c r="O70" s="38"/>
      <c r="P70" s="37"/>
    </row>
    <row r="71" spans="1:16" ht="13.5" x14ac:dyDescent="0.25">
      <c r="A71" s="145">
        <f t="shared" si="3"/>
        <v>43</v>
      </c>
      <c r="B71" s="1386"/>
      <c r="C71" s="1387"/>
      <c r="D71" s="1388"/>
      <c r="E71" s="38"/>
      <c r="F71" s="76"/>
      <c r="G71" s="24"/>
      <c r="H71" s="27"/>
      <c r="I71" s="27"/>
      <c r="J71" s="27"/>
      <c r="K71" s="27"/>
      <c r="L71" s="27"/>
      <c r="M71" s="155"/>
      <c r="N71" s="161">
        <f t="shared" si="1"/>
        <v>0</v>
      </c>
      <c r="O71" s="38"/>
      <c r="P71" s="37"/>
    </row>
    <row r="72" spans="1:16" ht="13.5" x14ac:dyDescent="0.25">
      <c r="A72" s="145">
        <f t="shared" si="3"/>
        <v>44</v>
      </c>
      <c r="B72" s="1386"/>
      <c r="C72" s="1387"/>
      <c r="D72" s="1388"/>
      <c r="E72" s="38"/>
      <c r="F72" s="76"/>
      <c r="G72" s="24"/>
      <c r="H72" s="27"/>
      <c r="I72" s="27"/>
      <c r="J72" s="27"/>
      <c r="K72" s="27"/>
      <c r="L72" s="27"/>
      <c r="M72" s="155"/>
      <c r="N72" s="161">
        <f t="shared" si="1"/>
        <v>0</v>
      </c>
      <c r="O72" s="38"/>
      <c r="P72" s="37"/>
    </row>
    <row r="73" spans="1:16" ht="13.5" x14ac:dyDescent="0.25">
      <c r="A73" s="145">
        <f t="shared" si="3"/>
        <v>45</v>
      </c>
      <c r="B73" s="1386"/>
      <c r="C73" s="1387"/>
      <c r="D73" s="1388"/>
      <c r="E73" s="38"/>
      <c r="F73" s="76"/>
      <c r="G73" s="24"/>
      <c r="H73" s="27"/>
      <c r="I73" s="27"/>
      <c r="J73" s="27"/>
      <c r="K73" s="27"/>
      <c r="L73" s="27"/>
      <c r="M73" s="155"/>
      <c r="N73" s="161">
        <f t="shared" si="1"/>
        <v>0</v>
      </c>
      <c r="O73" s="38"/>
      <c r="P73" s="37"/>
    </row>
    <row r="74" spans="1:16" ht="13.5" x14ac:dyDescent="0.25">
      <c r="A74" s="145">
        <f t="shared" si="3"/>
        <v>46</v>
      </c>
      <c r="B74" s="1386"/>
      <c r="C74" s="1387"/>
      <c r="D74" s="1388"/>
      <c r="E74" s="38"/>
      <c r="F74" s="76"/>
      <c r="G74" s="24"/>
      <c r="H74" s="27"/>
      <c r="I74" s="27"/>
      <c r="J74" s="27"/>
      <c r="K74" s="27"/>
      <c r="L74" s="27"/>
      <c r="M74" s="155"/>
      <c r="N74" s="161">
        <f t="shared" si="1"/>
        <v>0</v>
      </c>
      <c r="O74" s="38"/>
      <c r="P74" s="37"/>
    </row>
    <row r="75" spans="1:16" ht="13.5" x14ac:dyDescent="0.25">
      <c r="A75" s="145">
        <f t="shared" si="3"/>
        <v>47</v>
      </c>
      <c r="B75" s="1386"/>
      <c r="C75" s="1387"/>
      <c r="D75" s="1388"/>
      <c r="E75" s="38"/>
      <c r="F75" s="76"/>
      <c r="G75" s="24"/>
      <c r="H75" s="27"/>
      <c r="I75" s="27"/>
      <c r="J75" s="27"/>
      <c r="K75" s="27"/>
      <c r="L75" s="27"/>
      <c r="M75" s="155"/>
      <c r="N75" s="161">
        <f t="shared" si="1"/>
        <v>0</v>
      </c>
      <c r="O75" s="38"/>
      <c r="P75" s="37"/>
    </row>
    <row r="76" spans="1:16" ht="13.5" x14ac:dyDescent="0.25">
      <c r="A76" s="145">
        <f t="shared" si="3"/>
        <v>48</v>
      </c>
      <c r="B76" s="1386"/>
      <c r="C76" s="1387"/>
      <c r="D76" s="1388"/>
      <c r="E76" s="38"/>
      <c r="F76" s="76"/>
      <c r="G76" s="24"/>
      <c r="H76" s="27"/>
      <c r="I76" s="27"/>
      <c r="J76" s="27"/>
      <c r="K76" s="27"/>
      <c r="L76" s="27"/>
      <c r="M76" s="155"/>
      <c r="N76" s="161">
        <f t="shared" si="1"/>
        <v>0</v>
      </c>
      <c r="O76" s="38"/>
      <c r="P76" s="37"/>
    </row>
    <row r="77" spans="1:16" ht="13.5" x14ac:dyDescent="0.25">
      <c r="A77" s="145">
        <f t="shared" si="3"/>
        <v>49</v>
      </c>
      <c r="B77" s="1386"/>
      <c r="C77" s="1387"/>
      <c r="D77" s="1388"/>
      <c r="E77" s="38"/>
      <c r="F77" s="76"/>
      <c r="G77" s="24"/>
      <c r="H77" s="27"/>
      <c r="I77" s="27"/>
      <c r="J77" s="27"/>
      <c r="K77" s="27"/>
      <c r="L77" s="27"/>
      <c r="M77" s="155"/>
      <c r="N77" s="161">
        <f t="shared" si="1"/>
        <v>0</v>
      </c>
      <c r="O77" s="38"/>
      <c r="P77" s="37"/>
    </row>
    <row r="78" spans="1:16" ht="13.5" x14ac:dyDescent="0.25">
      <c r="A78" s="145">
        <f t="shared" si="3"/>
        <v>50</v>
      </c>
      <c r="B78" s="1386"/>
      <c r="C78" s="1387"/>
      <c r="D78" s="1388"/>
      <c r="E78" s="38"/>
      <c r="F78" s="76"/>
      <c r="G78" s="24"/>
      <c r="H78" s="27"/>
      <c r="I78" s="27"/>
      <c r="J78" s="27"/>
      <c r="K78" s="27"/>
      <c r="L78" s="27"/>
      <c r="M78" s="155"/>
      <c r="N78" s="161">
        <f t="shared" si="1"/>
        <v>0</v>
      </c>
      <c r="O78" s="38"/>
      <c r="P78" s="37"/>
    </row>
    <row r="79" spans="1:16" ht="13.5" x14ac:dyDescent="0.25">
      <c r="A79" s="145">
        <f t="shared" si="3"/>
        <v>51</v>
      </c>
      <c r="B79" s="1386"/>
      <c r="C79" s="1387"/>
      <c r="D79" s="1388"/>
      <c r="E79" s="38"/>
      <c r="F79" s="76"/>
      <c r="G79" s="24"/>
      <c r="H79" s="27"/>
      <c r="I79" s="27"/>
      <c r="J79" s="27"/>
      <c r="K79" s="27"/>
      <c r="L79" s="27"/>
      <c r="M79" s="155"/>
      <c r="N79" s="161">
        <f t="shared" si="1"/>
        <v>0</v>
      </c>
      <c r="O79" s="38"/>
      <c r="P79" s="37"/>
    </row>
    <row r="80" spans="1:16" ht="13.5" x14ac:dyDescent="0.25">
      <c r="A80" s="145">
        <f t="shared" si="3"/>
        <v>52</v>
      </c>
      <c r="B80" s="1386"/>
      <c r="C80" s="1387"/>
      <c r="D80" s="1388"/>
      <c r="E80" s="38"/>
      <c r="F80" s="76"/>
      <c r="G80" s="24"/>
      <c r="H80" s="27"/>
      <c r="I80" s="27"/>
      <c r="J80" s="27"/>
      <c r="K80" s="27"/>
      <c r="L80" s="27"/>
      <c r="M80" s="155"/>
      <c r="N80" s="161">
        <f t="shared" si="1"/>
        <v>0</v>
      </c>
      <c r="O80" s="38"/>
      <c r="P80" s="37"/>
    </row>
    <row r="81" spans="1:16" ht="13.5" x14ac:dyDescent="0.25">
      <c r="A81" s="145">
        <f t="shared" si="3"/>
        <v>53</v>
      </c>
      <c r="B81" s="1386"/>
      <c r="C81" s="1387"/>
      <c r="D81" s="1388"/>
      <c r="E81" s="38"/>
      <c r="F81" s="76"/>
      <c r="G81" s="24"/>
      <c r="H81" s="27"/>
      <c r="I81" s="27"/>
      <c r="J81" s="27"/>
      <c r="K81" s="27"/>
      <c r="L81" s="27"/>
      <c r="M81" s="155"/>
      <c r="N81" s="161">
        <f t="shared" si="1"/>
        <v>0</v>
      </c>
      <c r="O81" s="38"/>
      <c r="P81" s="37"/>
    </row>
    <row r="82" spans="1:16" ht="13.5" x14ac:dyDescent="0.25">
      <c r="A82" s="145">
        <f t="shared" si="3"/>
        <v>54</v>
      </c>
      <c r="B82" s="1386"/>
      <c r="C82" s="1387"/>
      <c r="D82" s="1388"/>
      <c r="E82" s="38"/>
      <c r="F82" s="76"/>
      <c r="G82" s="24"/>
      <c r="H82" s="27"/>
      <c r="I82" s="27"/>
      <c r="J82" s="27"/>
      <c r="K82" s="27"/>
      <c r="L82" s="27"/>
      <c r="M82" s="155"/>
      <c r="N82" s="161">
        <f t="shared" si="1"/>
        <v>0</v>
      </c>
      <c r="O82" s="38"/>
      <c r="P82" s="37"/>
    </row>
    <row r="83" spans="1:16" ht="13.5" x14ac:dyDescent="0.25">
      <c r="A83" s="145">
        <f t="shared" si="3"/>
        <v>55</v>
      </c>
      <c r="B83" s="1386"/>
      <c r="C83" s="1387"/>
      <c r="D83" s="1388"/>
      <c r="E83" s="38"/>
      <c r="F83" s="76"/>
      <c r="G83" s="24"/>
      <c r="H83" s="27"/>
      <c r="I83" s="27"/>
      <c r="J83" s="27"/>
      <c r="K83" s="27"/>
      <c r="L83" s="27"/>
      <c r="M83" s="155"/>
      <c r="N83" s="161">
        <f t="shared" si="1"/>
        <v>0</v>
      </c>
      <c r="O83" s="38"/>
      <c r="P83" s="37"/>
    </row>
    <row r="84" spans="1:16" ht="13.5" x14ac:dyDescent="0.25">
      <c r="A84" s="145">
        <f t="shared" si="3"/>
        <v>56</v>
      </c>
      <c r="B84" s="1386"/>
      <c r="C84" s="1387"/>
      <c r="D84" s="1388"/>
      <c r="E84" s="38"/>
      <c r="F84" s="76"/>
      <c r="G84" s="24"/>
      <c r="H84" s="27"/>
      <c r="I84" s="27"/>
      <c r="J84" s="27"/>
      <c r="K84" s="27"/>
      <c r="L84" s="27"/>
      <c r="M84" s="155"/>
      <c r="N84" s="161">
        <f t="shared" si="1"/>
        <v>0</v>
      </c>
      <c r="O84" s="38"/>
      <c r="P84" s="37"/>
    </row>
    <row r="85" spans="1:16" ht="13.5" x14ac:dyDescent="0.25">
      <c r="A85" s="145">
        <f t="shared" si="3"/>
        <v>57</v>
      </c>
      <c r="B85" s="1386"/>
      <c r="C85" s="1387"/>
      <c r="D85" s="1388"/>
      <c r="E85" s="38"/>
      <c r="F85" s="76"/>
      <c r="G85" s="24"/>
      <c r="H85" s="27"/>
      <c r="I85" s="27"/>
      <c r="J85" s="27"/>
      <c r="K85" s="27"/>
      <c r="L85" s="27"/>
      <c r="M85" s="155"/>
      <c r="N85" s="161">
        <f t="shared" si="1"/>
        <v>0</v>
      </c>
      <c r="O85" s="38"/>
      <c r="P85" s="37"/>
    </row>
    <row r="86" spans="1:16" ht="13.5" x14ac:dyDescent="0.25">
      <c r="A86" s="145">
        <f t="shared" si="3"/>
        <v>58</v>
      </c>
      <c r="B86" s="1386"/>
      <c r="C86" s="1387"/>
      <c r="D86" s="1388"/>
      <c r="E86" s="38"/>
      <c r="F86" s="76"/>
      <c r="G86" s="24"/>
      <c r="H86" s="27"/>
      <c r="I86" s="27"/>
      <c r="J86" s="27"/>
      <c r="K86" s="27"/>
      <c r="L86" s="27"/>
      <c r="M86" s="155"/>
      <c r="N86" s="161">
        <f t="shared" si="1"/>
        <v>0</v>
      </c>
      <c r="O86" s="38"/>
      <c r="P86" s="37"/>
    </row>
    <row r="87" spans="1:16" ht="13.5" x14ac:dyDescent="0.25">
      <c r="A87" s="145">
        <f t="shared" si="3"/>
        <v>59</v>
      </c>
      <c r="B87" s="1386"/>
      <c r="C87" s="1387"/>
      <c r="D87" s="1388"/>
      <c r="E87" s="38"/>
      <c r="F87" s="76"/>
      <c r="G87" s="24"/>
      <c r="H87" s="27"/>
      <c r="I87" s="27"/>
      <c r="J87" s="27"/>
      <c r="K87" s="27"/>
      <c r="L87" s="27"/>
      <c r="M87" s="155"/>
      <c r="N87" s="161">
        <f t="shared" si="1"/>
        <v>0</v>
      </c>
      <c r="O87" s="38"/>
      <c r="P87" s="37"/>
    </row>
    <row r="88" spans="1:16" ht="13.5" x14ac:dyDescent="0.25">
      <c r="A88" s="145">
        <f t="shared" si="3"/>
        <v>60</v>
      </c>
      <c r="B88" s="1386"/>
      <c r="C88" s="1387"/>
      <c r="D88" s="1388"/>
      <c r="E88" s="38"/>
      <c r="F88" s="76"/>
      <c r="G88" s="24"/>
      <c r="H88" s="27"/>
      <c r="I88" s="27"/>
      <c r="J88" s="27"/>
      <c r="K88" s="27"/>
      <c r="L88" s="27"/>
      <c r="M88" s="155"/>
      <c r="N88" s="161">
        <f t="shared" si="1"/>
        <v>0</v>
      </c>
      <c r="O88" s="38"/>
      <c r="P88" s="37"/>
    </row>
    <row r="89" spans="1:16" ht="13.5" x14ac:dyDescent="0.25">
      <c r="A89" s="145">
        <f t="shared" si="3"/>
        <v>61</v>
      </c>
      <c r="B89" s="1386"/>
      <c r="C89" s="1387"/>
      <c r="D89" s="1388"/>
      <c r="E89" s="38"/>
      <c r="F89" s="76"/>
      <c r="G89" s="24"/>
      <c r="H89" s="27"/>
      <c r="I89" s="27"/>
      <c r="J89" s="27"/>
      <c r="K89" s="27"/>
      <c r="L89" s="27"/>
      <c r="M89" s="155"/>
      <c r="N89" s="161">
        <f t="shared" si="1"/>
        <v>0</v>
      </c>
      <c r="O89" s="38"/>
      <c r="P89" s="37"/>
    </row>
    <row r="90" spans="1:16" ht="13.5" x14ac:dyDescent="0.25">
      <c r="A90" s="145">
        <f t="shared" si="3"/>
        <v>62</v>
      </c>
      <c r="B90" s="1386"/>
      <c r="C90" s="1387"/>
      <c r="D90" s="1388"/>
      <c r="E90" s="38"/>
      <c r="F90" s="76"/>
      <c r="G90" s="24"/>
      <c r="H90" s="27"/>
      <c r="I90" s="27"/>
      <c r="J90" s="27"/>
      <c r="K90" s="27"/>
      <c r="L90" s="27"/>
      <c r="M90" s="155"/>
      <c r="N90" s="161">
        <f t="shared" si="1"/>
        <v>0</v>
      </c>
      <c r="O90" s="38"/>
      <c r="P90" s="37"/>
    </row>
    <row r="91" spans="1:16" ht="13.5" x14ac:dyDescent="0.25">
      <c r="A91" s="145">
        <f t="shared" si="3"/>
        <v>63</v>
      </c>
      <c r="B91" s="1386"/>
      <c r="C91" s="1387"/>
      <c r="D91" s="1388"/>
      <c r="E91" s="38"/>
      <c r="F91" s="76"/>
      <c r="G91" s="24"/>
      <c r="H91" s="27"/>
      <c r="I91" s="27"/>
      <c r="J91" s="27"/>
      <c r="K91" s="27"/>
      <c r="L91" s="27"/>
      <c r="M91" s="155"/>
      <c r="N91" s="161">
        <f t="shared" si="1"/>
        <v>0</v>
      </c>
      <c r="O91" s="38"/>
      <c r="P91" s="37"/>
    </row>
    <row r="92" spans="1:16" ht="13.5" x14ac:dyDescent="0.25">
      <c r="A92" s="145">
        <f t="shared" si="3"/>
        <v>64</v>
      </c>
      <c r="B92" s="1386"/>
      <c r="C92" s="1387"/>
      <c r="D92" s="1388"/>
      <c r="E92" s="38"/>
      <c r="F92" s="76"/>
      <c r="G92" s="24"/>
      <c r="H92" s="27"/>
      <c r="I92" s="27"/>
      <c r="J92" s="27"/>
      <c r="K92" s="27"/>
      <c r="L92" s="27"/>
      <c r="M92" s="155"/>
      <c r="N92" s="161">
        <f t="shared" si="1"/>
        <v>0</v>
      </c>
      <c r="O92" s="38"/>
      <c r="P92" s="37"/>
    </row>
    <row r="93" spans="1:16" ht="13.5" x14ac:dyDescent="0.25">
      <c r="A93" s="145">
        <f t="shared" si="3"/>
        <v>65</v>
      </c>
      <c r="B93" s="1386"/>
      <c r="C93" s="1387"/>
      <c r="D93" s="1388"/>
      <c r="E93" s="38"/>
      <c r="F93" s="76"/>
      <c r="G93" s="24"/>
      <c r="H93" s="27"/>
      <c r="I93" s="27"/>
      <c r="J93" s="27"/>
      <c r="K93" s="27"/>
      <c r="L93" s="27"/>
      <c r="M93" s="155"/>
      <c r="N93" s="161">
        <f t="shared" si="1"/>
        <v>0</v>
      </c>
      <c r="O93" s="38"/>
      <c r="P93" s="37"/>
    </row>
    <row r="94" spans="1:16" ht="13.5" x14ac:dyDescent="0.25">
      <c r="A94" s="145">
        <f t="shared" si="3"/>
        <v>66</v>
      </c>
      <c r="B94" s="1386"/>
      <c r="C94" s="1387"/>
      <c r="D94" s="1388"/>
      <c r="E94" s="38"/>
      <c r="F94" s="76"/>
      <c r="G94" s="24"/>
      <c r="H94" s="27"/>
      <c r="I94" s="27"/>
      <c r="J94" s="27"/>
      <c r="K94" s="27"/>
      <c r="L94" s="27"/>
      <c r="M94" s="155"/>
      <c r="N94" s="161">
        <f t="shared" si="1"/>
        <v>0</v>
      </c>
      <c r="O94" s="38"/>
      <c r="P94" s="37"/>
    </row>
    <row r="95" spans="1:16" ht="13.5" x14ac:dyDescent="0.25">
      <c r="A95" s="145">
        <f t="shared" si="3"/>
        <v>67</v>
      </c>
      <c r="B95" s="1386"/>
      <c r="C95" s="1387"/>
      <c r="D95" s="1388"/>
      <c r="E95" s="38"/>
      <c r="F95" s="76"/>
      <c r="G95" s="24"/>
      <c r="H95" s="27"/>
      <c r="I95" s="27"/>
      <c r="J95" s="27"/>
      <c r="K95" s="27"/>
      <c r="L95" s="27"/>
      <c r="M95" s="155"/>
      <c r="N95" s="161">
        <f t="shared" si="1"/>
        <v>0</v>
      </c>
      <c r="O95" s="38"/>
      <c r="P95" s="37"/>
    </row>
    <row r="96" spans="1:16" ht="13.5" x14ac:dyDescent="0.25">
      <c r="A96" s="145">
        <f t="shared" si="3"/>
        <v>68</v>
      </c>
      <c r="B96" s="1386"/>
      <c r="C96" s="1387"/>
      <c r="D96" s="1388"/>
      <c r="E96" s="38"/>
      <c r="F96" s="76"/>
      <c r="G96" s="24"/>
      <c r="H96" s="27"/>
      <c r="I96" s="27"/>
      <c r="J96" s="27"/>
      <c r="K96" s="27"/>
      <c r="L96" s="27"/>
      <c r="M96" s="155"/>
      <c r="N96" s="161">
        <f t="shared" si="1"/>
        <v>0</v>
      </c>
      <c r="O96" s="38"/>
      <c r="P96" s="37"/>
    </row>
    <row r="97" spans="1:16" ht="13.5" x14ac:dyDescent="0.25">
      <c r="A97" s="145">
        <f t="shared" si="3"/>
        <v>69</v>
      </c>
      <c r="B97" s="1386"/>
      <c r="C97" s="1387"/>
      <c r="D97" s="1388"/>
      <c r="E97" s="38"/>
      <c r="F97" s="76"/>
      <c r="G97" s="24"/>
      <c r="H97" s="27"/>
      <c r="I97" s="27"/>
      <c r="J97" s="27"/>
      <c r="K97" s="27"/>
      <c r="L97" s="27"/>
      <c r="M97" s="155"/>
      <c r="N97" s="161">
        <f t="shared" si="1"/>
        <v>0</v>
      </c>
      <c r="O97" s="38"/>
      <c r="P97" s="37"/>
    </row>
    <row r="98" spans="1:16" ht="13.5" x14ac:dyDescent="0.25">
      <c r="A98" s="145">
        <f t="shared" si="3"/>
        <v>70</v>
      </c>
      <c r="B98" s="1386"/>
      <c r="C98" s="1387"/>
      <c r="D98" s="1388"/>
      <c r="E98" s="38"/>
      <c r="F98" s="76"/>
      <c r="G98" s="24"/>
      <c r="H98" s="27"/>
      <c r="I98" s="27"/>
      <c r="J98" s="27"/>
      <c r="K98" s="27"/>
      <c r="L98" s="27"/>
      <c r="M98" s="155"/>
      <c r="N98" s="161">
        <f t="shared" si="1"/>
        <v>0</v>
      </c>
      <c r="O98" s="38"/>
      <c r="P98" s="37"/>
    </row>
    <row r="99" spans="1:16" ht="13.5" x14ac:dyDescent="0.25">
      <c r="A99" s="145">
        <f t="shared" si="3"/>
        <v>71</v>
      </c>
      <c r="B99" s="1386"/>
      <c r="C99" s="1387"/>
      <c r="D99" s="1388"/>
      <c r="E99" s="38"/>
      <c r="F99" s="76"/>
      <c r="G99" s="24"/>
      <c r="H99" s="27"/>
      <c r="I99" s="27"/>
      <c r="J99" s="27"/>
      <c r="K99" s="27"/>
      <c r="L99" s="27"/>
      <c r="M99" s="155"/>
      <c r="N99" s="161">
        <f t="shared" si="1"/>
        <v>0</v>
      </c>
      <c r="O99" s="38"/>
      <c r="P99" s="37"/>
    </row>
    <row r="100" spans="1:16" ht="13.5" x14ac:dyDescent="0.25">
      <c r="A100" s="145">
        <f t="shared" si="3"/>
        <v>72</v>
      </c>
      <c r="B100" s="1386"/>
      <c r="C100" s="1387"/>
      <c r="D100" s="1388"/>
      <c r="E100" s="38"/>
      <c r="F100" s="76"/>
      <c r="G100" s="24"/>
      <c r="H100" s="27"/>
      <c r="I100" s="27"/>
      <c r="J100" s="27"/>
      <c r="K100" s="27"/>
      <c r="L100" s="27"/>
      <c r="M100" s="155"/>
      <c r="N100" s="161">
        <f t="shared" si="1"/>
        <v>0</v>
      </c>
      <c r="O100" s="38"/>
      <c r="P100" s="37"/>
    </row>
    <row r="101" spans="1:16" ht="13.5" x14ac:dyDescent="0.25">
      <c r="A101" s="145">
        <f t="shared" si="3"/>
        <v>73</v>
      </c>
      <c r="B101" s="1386"/>
      <c r="C101" s="1387"/>
      <c r="D101" s="1388"/>
      <c r="E101" s="38"/>
      <c r="F101" s="76"/>
      <c r="G101" s="24"/>
      <c r="H101" s="27"/>
      <c r="I101" s="27"/>
      <c r="J101" s="27"/>
      <c r="K101" s="27"/>
      <c r="L101" s="27"/>
      <c r="M101" s="155"/>
      <c r="N101" s="161">
        <f t="shared" si="1"/>
        <v>0</v>
      </c>
      <c r="O101" s="38"/>
      <c r="P101" s="37"/>
    </row>
    <row r="102" spans="1:16" ht="13.5" x14ac:dyDescent="0.25">
      <c r="A102" s="145">
        <f t="shared" si="3"/>
        <v>74</v>
      </c>
      <c r="B102" s="1386"/>
      <c r="C102" s="1387"/>
      <c r="D102" s="1388"/>
      <c r="E102" s="38"/>
      <c r="F102" s="76"/>
      <c r="G102" s="24"/>
      <c r="H102" s="27"/>
      <c r="I102" s="27"/>
      <c r="J102" s="27"/>
      <c r="K102" s="27"/>
      <c r="L102" s="27"/>
      <c r="M102" s="155"/>
      <c r="N102" s="161">
        <f t="shared" si="1"/>
        <v>0</v>
      </c>
      <c r="O102" s="38"/>
      <c r="P102" s="37"/>
    </row>
    <row r="103" spans="1:16" ht="13.5" x14ac:dyDescent="0.25">
      <c r="A103" s="145">
        <f t="shared" si="3"/>
        <v>75</v>
      </c>
      <c r="B103" s="1386"/>
      <c r="C103" s="1387"/>
      <c r="D103" s="1388"/>
      <c r="E103" s="38"/>
      <c r="F103" s="76"/>
      <c r="G103" s="24"/>
      <c r="H103" s="27"/>
      <c r="I103" s="27"/>
      <c r="J103" s="27"/>
      <c r="K103" s="27"/>
      <c r="L103" s="27"/>
      <c r="M103" s="155"/>
      <c r="N103" s="161">
        <f t="shared" si="1"/>
        <v>0</v>
      </c>
      <c r="O103" s="38"/>
      <c r="P103" s="37"/>
    </row>
    <row r="104" spans="1:16" ht="13.5" x14ac:dyDescent="0.25">
      <c r="A104" s="145">
        <f t="shared" si="3"/>
        <v>76</v>
      </c>
      <c r="B104" s="1386"/>
      <c r="C104" s="1387"/>
      <c r="D104" s="1388"/>
      <c r="E104" s="38"/>
      <c r="F104" s="76"/>
      <c r="G104" s="24"/>
      <c r="H104" s="27"/>
      <c r="I104" s="27"/>
      <c r="J104" s="27"/>
      <c r="K104" s="27"/>
      <c r="L104" s="27"/>
      <c r="M104" s="155"/>
      <c r="N104" s="161">
        <f t="shared" si="1"/>
        <v>0</v>
      </c>
      <c r="O104" s="38"/>
      <c r="P104" s="37"/>
    </row>
    <row r="105" spans="1:16" ht="13.5" x14ac:dyDescent="0.25">
      <c r="A105" s="145">
        <f t="shared" si="3"/>
        <v>77</v>
      </c>
      <c r="B105" s="1386"/>
      <c r="C105" s="1387"/>
      <c r="D105" s="1388"/>
      <c r="E105" s="38"/>
      <c r="F105" s="76"/>
      <c r="G105" s="24"/>
      <c r="H105" s="27"/>
      <c r="I105" s="27"/>
      <c r="J105" s="27"/>
      <c r="K105" s="27"/>
      <c r="L105" s="27"/>
      <c r="M105" s="155"/>
      <c r="N105" s="161">
        <f t="shared" si="1"/>
        <v>0</v>
      </c>
      <c r="O105" s="38"/>
      <c r="P105" s="37"/>
    </row>
    <row r="106" spans="1:16" ht="13.5" x14ac:dyDescent="0.25">
      <c r="A106" s="145">
        <f t="shared" si="3"/>
        <v>78</v>
      </c>
      <c r="B106" s="1386"/>
      <c r="C106" s="1387"/>
      <c r="D106" s="1388"/>
      <c r="E106" s="38"/>
      <c r="F106" s="76"/>
      <c r="G106" s="24"/>
      <c r="H106" s="27"/>
      <c r="I106" s="27"/>
      <c r="J106" s="27"/>
      <c r="K106" s="27"/>
      <c r="L106" s="27"/>
      <c r="M106" s="155"/>
      <c r="N106" s="161">
        <f t="shared" si="1"/>
        <v>0</v>
      </c>
      <c r="O106" s="38"/>
      <c r="P106" s="37"/>
    </row>
    <row r="107" spans="1:16" ht="13.5" x14ac:dyDescent="0.25">
      <c r="A107" s="145">
        <f t="shared" si="3"/>
        <v>79</v>
      </c>
      <c r="B107" s="1386"/>
      <c r="C107" s="1387"/>
      <c r="D107" s="1388"/>
      <c r="E107" s="38"/>
      <c r="F107" s="76"/>
      <c r="G107" s="24"/>
      <c r="H107" s="27"/>
      <c r="I107" s="27"/>
      <c r="J107" s="27"/>
      <c r="K107" s="27"/>
      <c r="L107" s="27"/>
      <c r="M107" s="155"/>
      <c r="N107" s="161">
        <f t="shared" si="1"/>
        <v>0</v>
      </c>
      <c r="O107" s="38"/>
      <c r="P107" s="37"/>
    </row>
    <row r="108" spans="1:16" ht="13.5" x14ac:dyDescent="0.25">
      <c r="A108" s="145">
        <f t="shared" si="3"/>
        <v>80</v>
      </c>
      <c r="B108" s="1386"/>
      <c r="C108" s="1387"/>
      <c r="D108" s="1388"/>
      <c r="E108" s="38"/>
      <c r="F108" s="76"/>
      <c r="G108" s="24"/>
      <c r="H108" s="27"/>
      <c r="I108" s="27"/>
      <c r="J108" s="27"/>
      <c r="K108" s="27"/>
      <c r="L108" s="27"/>
      <c r="M108" s="155"/>
      <c r="N108" s="161">
        <f t="shared" si="1"/>
        <v>0</v>
      </c>
      <c r="O108" s="38"/>
      <c r="P108" s="37"/>
    </row>
    <row r="109" spans="1:16" ht="13.5" x14ac:dyDescent="0.25">
      <c r="A109" s="145">
        <f t="shared" si="3"/>
        <v>81</v>
      </c>
      <c r="B109" s="1386"/>
      <c r="C109" s="1387"/>
      <c r="D109" s="1388"/>
      <c r="E109" s="38"/>
      <c r="F109" s="76"/>
      <c r="G109" s="24"/>
      <c r="H109" s="27"/>
      <c r="I109" s="27"/>
      <c r="J109" s="27"/>
      <c r="K109" s="27"/>
      <c r="L109" s="27"/>
      <c r="M109" s="155"/>
      <c r="N109" s="161">
        <f t="shared" si="1"/>
        <v>0</v>
      </c>
      <c r="O109" s="38"/>
      <c r="P109" s="37"/>
    </row>
    <row r="110" spans="1:16" ht="13.5" x14ac:dyDescent="0.25">
      <c r="A110" s="145">
        <f t="shared" si="3"/>
        <v>82</v>
      </c>
      <c r="B110" s="1386"/>
      <c r="C110" s="1387"/>
      <c r="D110" s="1388"/>
      <c r="E110" s="38"/>
      <c r="F110" s="76"/>
      <c r="G110" s="24"/>
      <c r="H110" s="27"/>
      <c r="I110" s="27"/>
      <c r="J110" s="27"/>
      <c r="K110" s="27"/>
      <c r="L110" s="27"/>
      <c r="M110" s="155"/>
      <c r="N110" s="161">
        <f t="shared" si="1"/>
        <v>0</v>
      </c>
      <c r="O110" s="38"/>
      <c r="P110" s="37"/>
    </row>
    <row r="111" spans="1:16" ht="13.5" x14ac:dyDescent="0.25">
      <c r="A111" s="145">
        <f t="shared" si="3"/>
        <v>83</v>
      </c>
      <c r="B111" s="1386"/>
      <c r="C111" s="1387"/>
      <c r="D111" s="1388"/>
      <c r="E111" s="38"/>
      <c r="F111" s="76"/>
      <c r="G111" s="24"/>
      <c r="H111" s="27"/>
      <c r="I111" s="27"/>
      <c r="J111" s="27"/>
      <c r="K111" s="27"/>
      <c r="L111" s="27"/>
      <c r="M111" s="155"/>
      <c r="N111" s="161">
        <f t="shared" si="1"/>
        <v>0</v>
      </c>
      <c r="O111" s="38"/>
      <c r="P111" s="37"/>
    </row>
    <row r="112" spans="1:16" ht="13.5" x14ac:dyDescent="0.25">
      <c r="A112" s="145">
        <f t="shared" si="3"/>
        <v>84</v>
      </c>
      <c r="B112" s="1386"/>
      <c r="C112" s="1387"/>
      <c r="D112" s="1388"/>
      <c r="E112" s="38"/>
      <c r="F112" s="76"/>
      <c r="G112" s="24"/>
      <c r="H112" s="27"/>
      <c r="I112" s="27"/>
      <c r="J112" s="27"/>
      <c r="K112" s="27"/>
      <c r="L112" s="27"/>
      <c r="M112" s="155"/>
      <c r="N112" s="161">
        <f t="shared" si="1"/>
        <v>0</v>
      </c>
      <c r="O112" s="38"/>
      <c r="P112" s="37"/>
    </row>
    <row r="113" spans="1:16" ht="13.5" x14ac:dyDescent="0.25">
      <c r="A113" s="145">
        <f t="shared" si="3"/>
        <v>85</v>
      </c>
      <c r="B113" s="1386"/>
      <c r="C113" s="1387"/>
      <c r="D113" s="1388"/>
      <c r="E113" s="38"/>
      <c r="F113" s="76"/>
      <c r="G113" s="24"/>
      <c r="H113" s="27"/>
      <c r="I113" s="27"/>
      <c r="J113" s="27"/>
      <c r="K113" s="27"/>
      <c r="L113" s="27"/>
      <c r="M113" s="155"/>
      <c r="N113" s="161">
        <f t="shared" si="1"/>
        <v>0</v>
      </c>
      <c r="O113" s="38"/>
      <c r="P113" s="37"/>
    </row>
    <row r="114" spans="1:16" ht="13.5" x14ac:dyDescent="0.25">
      <c r="A114" s="145">
        <f t="shared" si="3"/>
        <v>86</v>
      </c>
      <c r="B114" s="1386"/>
      <c r="C114" s="1387"/>
      <c r="D114" s="1388"/>
      <c r="E114" s="38"/>
      <c r="F114" s="76"/>
      <c r="G114" s="24"/>
      <c r="H114" s="27"/>
      <c r="I114" s="27"/>
      <c r="J114" s="27"/>
      <c r="K114" s="27"/>
      <c r="L114" s="27"/>
      <c r="M114" s="155"/>
      <c r="N114" s="161">
        <f t="shared" si="1"/>
        <v>0</v>
      </c>
      <c r="O114" s="38"/>
      <c r="P114" s="37"/>
    </row>
    <row r="115" spans="1:16" ht="13.5" x14ac:dyDescent="0.25">
      <c r="A115" s="145">
        <f t="shared" si="3"/>
        <v>87</v>
      </c>
      <c r="B115" s="1386"/>
      <c r="C115" s="1387"/>
      <c r="D115" s="1388"/>
      <c r="E115" s="38"/>
      <c r="F115" s="76"/>
      <c r="G115" s="24"/>
      <c r="H115" s="27"/>
      <c r="I115" s="27"/>
      <c r="J115" s="27"/>
      <c r="K115" s="27"/>
      <c r="L115" s="27"/>
      <c r="M115" s="155"/>
      <c r="N115" s="161">
        <f t="shared" si="1"/>
        <v>0</v>
      </c>
      <c r="O115" s="38"/>
      <c r="P115" s="37"/>
    </row>
    <row r="116" spans="1:16" ht="13.5" x14ac:dyDescent="0.25">
      <c r="A116" s="145">
        <f t="shared" si="3"/>
        <v>88</v>
      </c>
      <c r="B116" s="1386"/>
      <c r="C116" s="1387"/>
      <c r="D116" s="1388"/>
      <c r="E116" s="38"/>
      <c r="F116" s="76"/>
      <c r="G116" s="24"/>
      <c r="H116" s="27"/>
      <c r="I116" s="27"/>
      <c r="J116" s="27"/>
      <c r="K116" s="27"/>
      <c r="L116" s="27"/>
      <c r="M116" s="155"/>
      <c r="N116" s="161">
        <f t="shared" si="1"/>
        <v>0</v>
      </c>
      <c r="O116" s="38"/>
      <c r="P116" s="37"/>
    </row>
    <row r="117" spans="1:16" ht="13.5" x14ac:dyDescent="0.25">
      <c r="A117" s="145">
        <f t="shared" si="3"/>
        <v>89</v>
      </c>
      <c r="B117" s="1386"/>
      <c r="C117" s="1387"/>
      <c r="D117" s="1388"/>
      <c r="E117" s="38"/>
      <c r="F117" s="76"/>
      <c r="G117" s="24"/>
      <c r="H117" s="27"/>
      <c r="I117" s="27"/>
      <c r="J117" s="27"/>
      <c r="K117" s="27"/>
      <c r="L117" s="27"/>
      <c r="M117" s="155"/>
      <c r="N117" s="161">
        <f t="shared" si="1"/>
        <v>0</v>
      </c>
      <c r="O117" s="38"/>
      <c r="P117" s="37"/>
    </row>
    <row r="118" spans="1:16" ht="13.5" x14ac:dyDescent="0.25">
      <c r="A118" s="145">
        <f t="shared" si="3"/>
        <v>90</v>
      </c>
      <c r="B118" s="1386"/>
      <c r="C118" s="1387"/>
      <c r="D118" s="1388"/>
      <c r="E118" s="38"/>
      <c r="F118" s="76"/>
      <c r="G118" s="24"/>
      <c r="H118" s="27"/>
      <c r="I118" s="27"/>
      <c r="J118" s="27"/>
      <c r="K118" s="27"/>
      <c r="L118" s="27"/>
      <c r="M118" s="155"/>
      <c r="N118" s="161">
        <f t="shared" si="1"/>
        <v>0</v>
      </c>
      <c r="O118" s="38"/>
      <c r="P118" s="37"/>
    </row>
    <row r="119" spans="1:16" ht="13.5" x14ac:dyDescent="0.25">
      <c r="A119" s="145">
        <f t="shared" si="3"/>
        <v>91</v>
      </c>
      <c r="B119" s="1386"/>
      <c r="C119" s="1387"/>
      <c r="D119" s="1388"/>
      <c r="E119" s="38"/>
      <c r="F119" s="76"/>
      <c r="G119" s="24"/>
      <c r="H119" s="27"/>
      <c r="I119" s="27"/>
      <c r="J119" s="27"/>
      <c r="K119" s="27"/>
      <c r="L119" s="27"/>
      <c r="M119" s="155"/>
      <c r="N119" s="161">
        <f t="shared" si="1"/>
        <v>0</v>
      </c>
      <c r="O119" s="38"/>
      <c r="P119" s="37"/>
    </row>
    <row r="120" spans="1:16" ht="13.5" x14ac:dyDescent="0.25">
      <c r="A120" s="145">
        <f t="shared" si="3"/>
        <v>92</v>
      </c>
      <c r="B120" s="1386"/>
      <c r="C120" s="1387"/>
      <c r="D120" s="1388"/>
      <c r="E120" s="38"/>
      <c r="F120" s="76"/>
      <c r="G120" s="24"/>
      <c r="H120" s="27"/>
      <c r="I120" s="27"/>
      <c r="J120" s="27"/>
      <c r="K120" s="27"/>
      <c r="L120" s="27"/>
      <c r="M120" s="155"/>
      <c r="N120" s="161">
        <f t="shared" si="1"/>
        <v>0</v>
      </c>
      <c r="O120" s="38"/>
      <c r="P120" s="37"/>
    </row>
    <row r="121" spans="1:16" ht="13.5" x14ac:dyDescent="0.25">
      <c r="A121" s="145">
        <f t="shared" si="3"/>
        <v>93</v>
      </c>
      <c r="B121" s="1386"/>
      <c r="C121" s="1387"/>
      <c r="D121" s="1388"/>
      <c r="E121" s="38"/>
      <c r="F121" s="76"/>
      <c r="G121" s="24"/>
      <c r="H121" s="27"/>
      <c r="I121" s="27"/>
      <c r="J121" s="27"/>
      <c r="K121" s="27"/>
      <c r="L121" s="27"/>
      <c r="M121" s="155"/>
      <c r="N121" s="161">
        <f t="shared" si="1"/>
        <v>0</v>
      </c>
      <c r="O121" s="38"/>
      <c r="P121" s="37"/>
    </row>
    <row r="122" spans="1:16" ht="13.5" x14ac:dyDescent="0.25">
      <c r="A122" s="145">
        <f t="shared" si="3"/>
        <v>94</v>
      </c>
      <c r="B122" s="1386"/>
      <c r="C122" s="1387"/>
      <c r="D122" s="1388"/>
      <c r="E122" s="38"/>
      <c r="F122" s="76"/>
      <c r="G122" s="24"/>
      <c r="H122" s="27"/>
      <c r="I122" s="27"/>
      <c r="J122" s="27"/>
      <c r="K122" s="27"/>
      <c r="L122" s="27"/>
      <c r="M122" s="155"/>
      <c r="N122" s="161">
        <f t="shared" si="1"/>
        <v>0</v>
      </c>
      <c r="O122" s="38"/>
      <c r="P122" s="37"/>
    </row>
    <row r="123" spans="1:16" ht="13.5" x14ac:dyDescent="0.25">
      <c r="A123" s="145">
        <f t="shared" si="3"/>
        <v>95</v>
      </c>
      <c r="B123" s="1386"/>
      <c r="C123" s="1387"/>
      <c r="D123" s="1388"/>
      <c r="E123" s="38"/>
      <c r="F123" s="76"/>
      <c r="G123" s="24"/>
      <c r="H123" s="27"/>
      <c r="I123" s="27"/>
      <c r="J123" s="27"/>
      <c r="K123" s="27"/>
      <c r="L123" s="27"/>
      <c r="M123" s="155"/>
      <c r="N123" s="161">
        <f t="shared" si="1"/>
        <v>0</v>
      </c>
      <c r="O123" s="38"/>
      <c r="P123" s="37"/>
    </row>
    <row r="124" spans="1:16" ht="13.5" x14ac:dyDescent="0.25">
      <c r="A124" s="145">
        <f t="shared" si="3"/>
        <v>96</v>
      </c>
      <c r="B124" s="1386"/>
      <c r="C124" s="1387"/>
      <c r="D124" s="1388"/>
      <c r="E124" s="38"/>
      <c r="F124" s="76"/>
      <c r="G124" s="24"/>
      <c r="H124" s="27"/>
      <c r="I124" s="27"/>
      <c r="J124" s="27"/>
      <c r="K124" s="27"/>
      <c r="L124" s="27"/>
      <c r="M124" s="155"/>
      <c r="N124" s="161">
        <f t="shared" si="1"/>
        <v>0</v>
      </c>
      <c r="O124" s="38"/>
      <c r="P124" s="37"/>
    </row>
    <row r="125" spans="1:16" ht="13.5" x14ac:dyDescent="0.25">
      <c r="A125" s="145">
        <f t="shared" si="3"/>
        <v>97</v>
      </c>
      <c r="B125" s="1386"/>
      <c r="C125" s="1387"/>
      <c r="D125" s="1388"/>
      <c r="E125" s="38"/>
      <c r="F125" s="76"/>
      <c r="G125" s="24"/>
      <c r="H125" s="27"/>
      <c r="I125" s="27"/>
      <c r="J125" s="27"/>
      <c r="K125" s="27"/>
      <c r="L125" s="27"/>
      <c r="M125" s="155"/>
      <c r="N125" s="161">
        <f t="shared" si="1"/>
        <v>0</v>
      </c>
      <c r="O125" s="38"/>
      <c r="P125" s="37"/>
    </row>
    <row r="126" spans="1:16" ht="13.5" x14ac:dyDescent="0.25">
      <c r="A126" s="145">
        <f t="shared" si="3"/>
        <v>98</v>
      </c>
      <c r="B126" s="1386"/>
      <c r="C126" s="1387"/>
      <c r="D126" s="1388"/>
      <c r="E126" s="38"/>
      <c r="F126" s="76"/>
      <c r="G126" s="24"/>
      <c r="H126" s="27"/>
      <c r="I126" s="27"/>
      <c r="J126" s="27"/>
      <c r="K126" s="27"/>
      <c r="L126" s="27"/>
      <c r="M126" s="155"/>
      <c r="N126" s="161">
        <f t="shared" si="1"/>
        <v>0</v>
      </c>
      <c r="O126" s="38"/>
      <c r="P126" s="37"/>
    </row>
    <row r="127" spans="1:16" ht="13.5" x14ac:dyDescent="0.25">
      <c r="A127" s="145">
        <f t="shared" si="3"/>
        <v>99</v>
      </c>
      <c r="B127" s="1386"/>
      <c r="C127" s="1387"/>
      <c r="D127" s="1388"/>
      <c r="E127" s="38"/>
      <c r="F127" s="76"/>
      <c r="G127" s="24"/>
      <c r="H127" s="27"/>
      <c r="I127" s="27"/>
      <c r="J127" s="27"/>
      <c r="K127" s="27"/>
      <c r="L127" s="27"/>
      <c r="M127" s="155"/>
      <c r="N127" s="161">
        <f t="shared" si="1"/>
        <v>0</v>
      </c>
      <c r="O127" s="38"/>
      <c r="P127" s="37"/>
    </row>
    <row r="128" spans="1:16" ht="13.5" x14ac:dyDescent="0.25">
      <c r="A128" s="145">
        <f t="shared" si="3"/>
        <v>100</v>
      </c>
      <c r="B128" s="1386"/>
      <c r="C128" s="1387"/>
      <c r="D128" s="1388"/>
      <c r="E128" s="38"/>
      <c r="F128" s="77"/>
      <c r="G128" s="24"/>
      <c r="H128" s="28"/>
      <c r="I128" s="28"/>
      <c r="J128" s="28"/>
      <c r="K128" s="28"/>
      <c r="L128" s="28"/>
      <c r="M128" s="156"/>
      <c r="N128" s="162">
        <f t="shared" si="1"/>
        <v>0</v>
      </c>
      <c r="O128" s="38"/>
      <c r="P128" s="37"/>
    </row>
    <row r="129" spans="1:16" ht="4.5" customHeight="1" x14ac:dyDescent="0.25">
      <c r="A129" s="122"/>
      <c r="B129" s="122"/>
      <c r="C129" s="122"/>
      <c r="D129" s="122"/>
      <c r="E129" s="122"/>
      <c r="F129" s="122"/>
      <c r="G129" s="24"/>
      <c r="H129" s="122"/>
      <c r="I129" s="24"/>
      <c r="J129" s="24"/>
      <c r="K129" s="122"/>
      <c r="L129" s="122"/>
      <c r="M129" s="122"/>
      <c r="N129" s="29"/>
      <c r="O129" s="38"/>
      <c r="P129" s="37"/>
    </row>
    <row r="130" spans="1:16" x14ac:dyDescent="0.2">
      <c r="A130" s="132"/>
      <c r="B130" s="132"/>
      <c r="C130" s="132"/>
      <c r="D130" s="132"/>
      <c r="E130" s="132"/>
      <c r="F130" s="132"/>
      <c r="G130" s="132"/>
      <c r="H130" s="132"/>
      <c r="I130" s="132"/>
      <c r="J130" s="132"/>
      <c r="K130" s="132"/>
      <c r="L130" s="132"/>
      <c r="M130" s="132"/>
      <c r="N130" s="132"/>
      <c r="O130" s="132"/>
    </row>
  </sheetData>
  <sheetProtection algorithmName="SHA-512" hashValue="mMLrQTihpN+rF2yWi8L8tLUKgM03qORgJx3zAjH1SwOa2oenHqeg3ek29a9Fkimcrt+4MEDjqsRY3vIBb/ZG2g==" saltValue="Jb5l5yli4Hc+UNNJ/B5j3Q==" spinCount="100000" sheet="1" objects="1" scenarios="1" formatCells="0" formatColumns="0" formatRows="0" selectLockedCells="1"/>
  <mergeCells count="117">
    <mergeCell ref="B118:D118"/>
    <mergeCell ref="B113:D113"/>
    <mergeCell ref="B114:D114"/>
    <mergeCell ref="B115:D115"/>
    <mergeCell ref="B116:D116"/>
    <mergeCell ref="B117:D117"/>
    <mergeCell ref="B108:D108"/>
    <mergeCell ref="B109:D109"/>
    <mergeCell ref="B110:D110"/>
    <mergeCell ref="B111:D111"/>
    <mergeCell ref="B112:D112"/>
    <mergeCell ref="B103:D103"/>
    <mergeCell ref="B104:D104"/>
    <mergeCell ref="B105:D105"/>
    <mergeCell ref="B106:D106"/>
    <mergeCell ref="B107:D107"/>
    <mergeCell ref="B98:D98"/>
    <mergeCell ref="B99:D99"/>
    <mergeCell ref="B100:D100"/>
    <mergeCell ref="B101:D101"/>
    <mergeCell ref="B102:D102"/>
    <mergeCell ref="B93:D93"/>
    <mergeCell ref="B94:D94"/>
    <mergeCell ref="B95:D95"/>
    <mergeCell ref="B96:D96"/>
    <mergeCell ref="B97:D97"/>
    <mergeCell ref="B88:D88"/>
    <mergeCell ref="B89:D89"/>
    <mergeCell ref="B90:D90"/>
    <mergeCell ref="B91:D91"/>
    <mergeCell ref="B92:D92"/>
    <mergeCell ref="B83:D83"/>
    <mergeCell ref="B84:D84"/>
    <mergeCell ref="B85:D85"/>
    <mergeCell ref="B86:D86"/>
    <mergeCell ref="B87:D87"/>
    <mergeCell ref="B78:D78"/>
    <mergeCell ref="B79:D79"/>
    <mergeCell ref="B80:D80"/>
    <mergeCell ref="B81:D81"/>
    <mergeCell ref="B82:D82"/>
    <mergeCell ref="B69:D69"/>
    <mergeCell ref="B74:D74"/>
    <mergeCell ref="B75:D75"/>
    <mergeCell ref="B76:D76"/>
    <mergeCell ref="B77:D77"/>
    <mergeCell ref="B64:D64"/>
    <mergeCell ref="B65:D65"/>
    <mergeCell ref="B66:D66"/>
    <mergeCell ref="B67:D67"/>
    <mergeCell ref="B68:D68"/>
    <mergeCell ref="B60:D60"/>
    <mergeCell ref="B61:D61"/>
    <mergeCell ref="B62:D62"/>
    <mergeCell ref="B63:D63"/>
    <mergeCell ref="B54:D54"/>
    <mergeCell ref="B55:D55"/>
    <mergeCell ref="B56:D56"/>
    <mergeCell ref="B57:D57"/>
    <mergeCell ref="B58:D58"/>
    <mergeCell ref="B119:D119"/>
    <mergeCell ref="B27:D27"/>
    <mergeCell ref="B30:D30"/>
    <mergeCell ref="B31:D31"/>
    <mergeCell ref="B32:D32"/>
    <mergeCell ref="B33:D33"/>
    <mergeCell ref="B21:D21"/>
    <mergeCell ref="B4:H4"/>
    <mergeCell ref="B8:K8"/>
    <mergeCell ref="B10:D10"/>
    <mergeCell ref="B12:D12"/>
    <mergeCell ref="B14:D14"/>
    <mergeCell ref="B15:D15"/>
    <mergeCell ref="B16:D16"/>
    <mergeCell ref="B17:D17"/>
    <mergeCell ref="B18:D18"/>
    <mergeCell ref="B19:D19"/>
    <mergeCell ref="B20:D20"/>
    <mergeCell ref="B39:D39"/>
    <mergeCell ref="B40:D40"/>
    <mergeCell ref="B41:D41"/>
    <mergeCell ref="B42:D42"/>
    <mergeCell ref="B43:D43"/>
    <mergeCell ref="B34:D34"/>
    <mergeCell ref="B22:D22"/>
    <mergeCell ref="B23:D23"/>
    <mergeCell ref="B24:D24"/>
    <mergeCell ref="B25:D25"/>
    <mergeCell ref="B29:D29"/>
    <mergeCell ref="B70:D70"/>
    <mergeCell ref="B71:D71"/>
    <mergeCell ref="B72:D72"/>
    <mergeCell ref="B73:D73"/>
    <mergeCell ref="B35:D35"/>
    <mergeCell ref="B36:D36"/>
    <mergeCell ref="B37:D37"/>
    <mergeCell ref="B38:D38"/>
    <mergeCell ref="B49:D49"/>
    <mergeCell ref="B50:D50"/>
    <mergeCell ref="B51:D51"/>
    <mergeCell ref="B52:D52"/>
    <mergeCell ref="B53:D53"/>
    <mergeCell ref="B44:D44"/>
    <mergeCell ref="B45:D45"/>
    <mergeCell ref="B46:D46"/>
    <mergeCell ref="B47:D47"/>
    <mergeCell ref="B48:D48"/>
    <mergeCell ref="B59:D59"/>
    <mergeCell ref="B126:D126"/>
    <mergeCell ref="B128:D128"/>
    <mergeCell ref="B121:D121"/>
    <mergeCell ref="B122:D122"/>
    <mergeCell ref="B123:D123"/>
    <mergeCell ref="B124:D124"/>
    <mergeCell ref="B125:D125"/>
    <mergeCell ref="B127:D127"/>
    <mergeCell ref="B120:D120"/>
  </mergeCells>
  <pageMargins left="0.39370078740157483" right="0.19685039370078741" top="0.39370078740157483" bottom="0.39370078740157483" header="0.31496062992125984" footer="0.31496062992125984"/>
  <pageSetup scale="9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3:O40"/>
  <sheetViews>
    <sheetView showGridLines="0" showRowColHeaders="0" zoomScale="110" zoomScaleNormal="110" workbookViewId="0">
      <selection activeCell="N8" sqref="N8"/>
    </sheetView>
  </sheetViews>
  <sheetFormatPr baseColWidth="10" defaultRowHeight="12.75" x14ac:dyDescent="0.2"/>
  <cols>
    <col min="1" max="1" width="15.7109375" customWidth="1"/>
    <col min="2" max="2" width="9.7109375" customWidth="1"/>
    <col min="3" max="3" width="13.85546875" customWidth="1"/>
    <col min="4" max="4" width="13.5703125" customWidth="1"/>
  </cols>
  <sheetData>
    <row r="3" spans="2:15" x14ac:dyDescent="0.2">
      <c r="B3" s="503"/>
      <c r="C3" s="503"/>
      <c r="D3" s="503"/>
      <c r="E3" s="503"/>
      <c r="F3" s="503"/>
      <c r="G3" s="503"/>
      <c r="H3" s="503"/>
      <c r="I3" s="503"/>
      <c r="J3" s="503"/>
      <c r="K3" s="503"/>
      <c r="L3" s="503"/>
      <c r="M3" s="503"/>
      <c r="N3" s="503"/>
      <c r="O3" s="503"/>
    </row>
    <row r="4" spans="2:15" x14ac:dyDescent="0.2">
      <c r="B4" s="503"/>
      <c r="C4" s="503"/>
      <c r="D4" s="503"/>
      <c r="E4" s="503"/>
      <c r="F4" s="503"/>
      <c r="G4" s="503"/>
      <c r="H4" s="503"/>
      <c r="I4" s="503"/>
      <c r="J4" s="503"/>
      <c r="K4" s="503"/>
      <c r="L4" s="503"/>
      <c r="M4" s="503"/>
      <c r="N4" s="503"/>
      <c r="O4" s="503"/>
    </row>
    <row r="5" spans="2:15" x14ac:dyDescent="0.2">
      <c r="B5" s="503"/>
      <c r="C5" s="503"/>
      <c r="D5" s="503"/>
      <c r="E5" s="503"/>
      <c r="F5" s="503"/>
      <c r="G5" s="503"/>
      <c r="H5" s="503"/>
      <c r="I5" s="503"/>
      <c r="J5" s="503"/>
      <c r="K5" s="503"/>
      <c r="L5" s="503"/>
      <c r="M5" s="503"/>
      <c r="N5" s="503"/>
      <c r="O5" s="503"/>
    </row>
    <row r="6" spans="2:15" x14ac:dyDescent="0.2">
      <c r="B6" s="503"/>
      <c r="C6" s="503"/>
      <c r="D6" s="503"/>
      <c r="E6" s="503"/>
      <c r="F6" s="503"/>
      <c r="G6" s="503"/>
      <c r="H6" s="503"/>
      <c r="I6" s="503"/>
      <c r="J6" s="503"/>
      <c r="K6" s="503"/>
      <c r="L6" s="503"/>
      <c r="M6" s="503"/>
      <c r="N6" s="503"/>
      <c r="O6" s="503"/>
    </row>
    <row r="7" spans="2:15" ht="15.75" x14ac:dyDescent="0.25">
      <c r="B7" s="503"/>
      <c r="C7" s="503"/>
      <c r="D7" s="503"/>
      <c r="E7" s="551" t="s">
        <v>1159</v>
      </c>
      <c r="F7" s="503"/>
      <c r="G7" s="503"/>
      <c r="H7" s="503"/>
      <c r="I7" s="503"/>
      <c r="J7" s="503"/>
      <c r="K7" s="503"/>
      <c r="L7" s="503"/>
      <c r="M7" s="503"/>
      <c r="N7" s="503"/>
      <c r="O7" s="503"/>
    </row>
    <row r="8" spans="2:15" x14ac:dyDescent="0.2">
      <c r="B8" s="503"/>
      <c r="C8" s="503"/>
      <c r="D8" s="503"/>
      <c r="E8" s="503"/>
      <c r="F8" s="503"/>
      <c r="G8" s="503"/>
      <c r="H8" s="503"/>
      <c r="I8" s="503"/>
      <c r="J8" s="503"/>
      <c r="K8" s="503"/>
      <c r="L8" s="503"/>
      <c r="M8" s="503"/>
      <c r="N8" s="503"/>
      <c r="O8" s="503"/>
    </row>
    <row r="9" spans="2:15" x14ac:dyDescent="0.2">
      <c r="B9" s="503"/>
      <c r="C9" s="503"/>
      <c r="D9" s="503"/>
      <c r="E9" s="503"/>
      <c r="F9" s="503"/>
      <c r="G9" s="503"/>
      <c r="H9" s="503"/>
      <c r="I9" s="503"/>
      <c r="J9" s="503"/>
      <c r="K9" s="503"/>
      <c r="L9" s="503"/>
      <c r="M9" s="503"/>
      <c r="N9" s="503"/>
      <c r="O9" s="503"/>
    </row>
    <row r="10" spans="2:15" x14ac:dyDescent="0.2">
      <c r="B10" s="503"/>
      <c r="C10" s="503"/>
      <c r="D10" s="692" t="s">
        <v>363</v>
      </c>
      <c r="E10" s="692"/>
      <c r="F10" s="692"/>
      <c r="G10" s="692"/>
      <c r="H10" s="692"/>
      <c r="I10" s="692"/>
      <c r="J10" s="692"/>
      <c r="K10" s="692"/>
      <c r="L10" s="692"/>
      <c r="M10" s="692"/>
      <c r="N10" s="503"/>
      <c r="O10" s="503"/>
    </row>
    <row r="11" spans="2:15" x14ac:dyDescent="0.2">
      <c r="B11" s="503"/>
      <c r="C11" s="503"/>
      <c r="D11" s="692"/>
      <c r="E11" s="692"/>
      <c r="F11" s="692"/>
      <c r="G11" s="692"/>
      <c r="H11" s="692"/>
      <c r="I11" s="692"/>
      <c r="J11" s="692"/>
      <c r="K11" s="692"/>
      <c r="L11" s="692"/>
      <c r="M11" s="692"/>
      <c r="N11" s="503"/>
      <c r="O11" s="503"/>
    </row>
    <row r="12" spans="2:15" x14ac:dyDescent="0.2">
      <c r="B12" s="503"/>
      <c r="C12" s="503"/>
      <c r="D12" s="503"/>
      <c r="E12" s="503"/>
      <c r="F12" s="503"/>
      <c r="G12" s="503"/>
      <c r="H12" s="503"/>
      <c r="I12" s="503"/>
      <c r="J12" s="503"/>
      <c r="K12" s="503"/>
      <c r="L12" s="503"/>
      <c r="M12" s="503"/>
      <c r="N12" s="503"/>
      <c r="O12" s="503"/>
    </row>
    <row r="13" spans="2:15" ht="12.75" customHeight="1" x14ac:dyDescent="0.2">
      <c r="B13" s="503"/>
      <c r="C13" s="503"/>
      <c r="D13" s="692" t="s">
        <v>1160</v>
      </c>
      <c r="E13" s="692"/>
      <c r="F13" s="692"/>
      <c r="G13" s="692"/>
      <c r="H13" s="692"/>
      <c r="I13" s="692"/>
      <c r="J13" s="692"/>
      <c r="K13" s="692"/>
      <c r="L13" s="692"/>
      <c r="M13" s="692"/>
      <c r="N13" s="503"/>
      <c r="O13" s="503"/>
    </row>
    <row r="14" spans="2:15" ht="12.75" customHeight="1" x14ac:dyDescent="0.2">
      <c r="B14" s="503"/>
      <c r="C14" s="503"/>
      <c r="D14" s="692"/>
      <c r="E14" s="692"/>
      <c r="F14" s="692"/>
      <c r="G14" s="692"/>
      <c r="H14" s="692"/>
      <c r="I14" s="692"/>
      <c r="J14" s="692"/>
      <c r="K14" s="692"/>
      <c r="L14" s="692"/>
      <c r="M14" s="692"/>
      <c r="N14" s="503"/>
      <c r="O14" s="503"/>
    </row>
    <row r="15" spans="2:15" x14ac:dyDescent="0.2">
      <c r="B15" s="503"/>
      <c r="C15" s="503"/>
      <c r="D15" s="692"/>
      <c r="E15" s="692"/>
      <c r="F15" s="692"/>
      <c r="G15" s="692"/>
      <c r="H15" s="692"/>
      <c r="I15" s="692"/>
      <c r="J15" s="692"/>
      <c r="K15" s="692"/>
      <c r="L15" s="692"/>
      <c r="M15" s="692"/>
      <c r="N15" s="503"/>
      <c r="O15" s="503"/>
    </row>
    <row r="16" spans="2:15" x14ac:dyDescent="0.2">
      <c r="B16" s="503"/>
      <c r="C16" s="503"/>
      <c r="D16" s="503"/>
      <c r="E16" s="503"/>
      <c r="F16" s="503"/>
      <c r="G16" s="503"/>
      <c r="H16" s="503"/>
      <c r="I16" s="503"/>
      <c r="J16" s="503"/>
      <c r="K16" s="503"/>
      <c r="L16" s="503"/>
      <c r="M16" s="503"/>
      <c r="N16" s="503"/>
      <c r="O16" s="503"/>
    </row>
    <row r="17" spans="2:15" x14ac:dyDescent="0.2">
      <c r="B17" s="503"/>
      <c r="C17" s="503"/>
      <c r="D17" s="692" t="s">
        <v>1062</v>
      </c>
      <c r="E17" s="692"/>
      <c r="F17" s="692"/>
      <c r="G17" s="692"/>
      <c r="H17" s="692"/>
      <c r="I17" s="692"/>
      <c r="J17" s="692"/>
      <c r="K17" s="692"/>
      <c r="L17" s="692"/>
      <c r="M17" s="692"/>
      <c r="N17" s="503"/>
      <c r="O17" s="503"/>
    </row>
    <row r="18" spans="2:15" x14ac:dyDescent="0.2">
      <c r="B18" s="503"/>
      <c r="C18" s="503"/>
      <c r="D18" s="692"/>
      <c r="E18" s="692"/>
      <c r="F18" s="692"/>
      <c r="G18" s="692"/>
      <c r="H18" s="692"/>
      <c r="I18" s="692"/>
      <c r="J18" s="692"/>
      <c r="K18" s="692"/>
      <c r="L18" s="692"/>
      <c r="M18" s="692"/>
      <c r="N18" s="503"/>
      <c r="O18" s="503"/>
    </row>
    <row r="19" spans="2:15" x14ac:dyDescent="0.2">
      <c r="B19" s="503"/>
      <c r="C19" s="503"/>
      <c r="D19" s="692"/>
      <c r="E19" s="692"/>
      <c r="F19" s="692"/>
      <c r="G19" s="692"/>
      <c r="H19" s="692"/>
      <c r="I19" s="692"/>
      <c r="J19" s="692"/>
      <c r="K19" s="692"/>
      <c r="L19" s="692"/>
      <c r="M19" s="692"/>
      <c r="N19" s="503"/>
      <c r="O19" s="503"/>
    </row>
    <row r="20" spans="2:15" x14ac:dyDescent="0.2">
      <c r="B20" s="503"/>
      <c r="C20" s="503"/>
      <c r="D20" s="503"/>
      <c r="E20" s="503"/>
      <c r="F20" s="503"/>
      <c r="G20" s="503"/>
      <c r="H20" s="503"/>
      <c r="I20" s="503"/>
      <c r="J20" s="503"/>
      <c r="K20" s="503"/>
      <c r="L20" s="503"/>
      <c r="M20" s="503"/>
      <c r="N20" s="503"/>
      <c r="O20" s="503"/>
    </row>
    <row r="21" spans="2:15" x14ac:dyDescent="0.2">
      <c r="B21" s="503"/>
      <c r="C21" s="503"/>
      <c r="D21" s="692" t="s">
        <v>1063</v>
      </c>
      <c r="E21" s="692"/>
      <c r="F21" s="692"/>
      <c r="G21" s="692"/>
      <c r="H21" s="692"/>
      <c r="I21" s="692"/>
      <c r="J21" s="692"/>
      <c r="K21" s="692"/>
      <c r="L21" s="692"/>
      <c r="M21" s="692"/>
      <c r="N21" s="503"/>
      <c r="O21" s="503"/>
    </row>
    <row r="22" spans="2:15" x14ac:dyDescent="0.2">
      <c r="B22" s="503"/>
      <c r="C22" s="503"/>
      <c r="D22" s="692"/>
      <c r="E22" s="692"/>
      <c r="F22" s="692"/>
      <c r="G22" s="692"/>
      <c r="H22" s="692"/>
      <c r="I22" s="692"/>
      <c r="J22" s="692"/>
      <c r="K22" s="692"/>
      <c r="L22" s="692"/>
      <c r="M22" s="692"/>
      <c r="N22" s="503"/>
      <c r="O22" s="503"/>
    </row>
    <row r="23" spans="2:15" x14ac:dyDescent="0.2">
      <c r="B23" s="503"/>
      <c r="C23" s="503"/>
      <c r="D23" s="692"/>
      <c r="E23" s="692"/>
      <c r="F23" s="692"/>
      <c r="G23" s="692"/>
      <c r="H23" s="692"/>
      <c r="I23" s="692"/>
      <c r="J23" s="692"/>
      <c r="K23" s="692"/>
      <c r="L23" s="692"/>
      <c r="M23" s="692"/>
      <c r="N23" s="503"/>
      <c r="O23" s="503"/>
    </row>
    <row r="24" spans="2:15" x14ac:dyDescent="0.2">
      <c r="B24" s="503"/>
      <c r="C24" s="503"/>
      <c r="D24" s="503"/>
      <c r="E24" s="503"/>
      <c r="F24" s="503"/>
      <c r="G24" s="503"/>
      <c r="H24" s="503"/>
      <c r="I24" s="503"/>
      <c r="J24" s="503"/>
      <c r="K24" s="503"/>
      <c r="L24" s="503"/>
      <c r="M24" s="503"/>
      <c r="N24" s="503"/>
      <c r="O24" s="503"/>
    </row>
    <row r="25" spans="2:15" x14ac:dyDescent="0.2">
      <c r="B25" s="503"/>
      <c r="C25" s="503"/>
      <c r="D25" s="692" t="s">
        <v>1064</v>
      </c>
      <c r="E25" s="692"/>
      <c r="F25" s="692"/>
      <c r="G25" s="692"/>
      <c r="H25" s="692"/>
      <c r="I25" s="692"/>
      <c r="J25" s="692"/>
      <c r="K25" s="692"/>
      <c r="L25" s="692"/>
      <c r="M25" s="692"/>
      <c r="N25" s="503"/>
      <c r="O25" s="503"/>
    </row>
    <row r="26" spans="2:15" x14ac:dyDescent="0.2">
      <c r="B26" s="503"/>
      <c r="C26" s="503"/>
      <c r="D26" s="692"/>
      <c r="E26" s="692"/>
      <c r="F26" s="692"/>
      <c r="G26" s="692"/>
      <c r="H26" s="692"/>
      <c r="I26" s="692"/>
      <c r="J26" s="692"/>
      <c r="K26" s="692"/>
      <c r="L26" s="692"/>
      <c r="M26" s="692"/>
      <c r="N26" s="503"/>
      <c r="O26" s="503"/>
    </row>
    <row r="27" spans="2:15" x14ac:dyDescent="0.2">
      <c r="B27" s="503"/>
      <c r="C27" s="503"/>
      <c r="D27" s="692"/>
      <c r="E27" s="692"/>
      <c r="F27" s="692"/>
      <c r="G27" s="692"/>
      <c r="H27" s="692"/>
      <c r="I27" s="692"/>
      <c r="J27" s="692"/>
      <c r="K27" s="692"/>
      <c r="L27" s="692"/>
      <c r="M27" s="692"/>
      <c r="N27" s="503"/>
      <c r="O27" s="503"/>
    </row>
    <row r="28" spans="2:15" x14ac:dyDescent="0.2">
      <c r="B28" s="503"/>
      <c r="C28" s="503"/>
      <c r="D28" s="503"/>
      <c r="E28" s="503"/>
      <c r="F28" s="503"/>
      <c r="G28" s="503"/>
      <c r="H28" s="503"/>
      <c r="I28" s="503"/>
      <c r="J28" s="503"/>
      <c r="K28" s="503"/>
      <c r="L28" s="503"/>
      <c r="M28" s="503"/>
      <c r="N28" s="503"/>
      <c r="O28" s="503"/>
    </row>
    <row r="29" spans="2:15" x14ac:dyDescent="0.2">
      <c r="B29" s="503"/>
      <c r="C29" s="503"/>
      <c r="D29" s="692" t="s">
        <v>1161</v>
      </c>
      <c r="E29" s="692"/>
      <c r="F29" s="692"/>
      <c r="G29" s="692"/>
      <c r="H29" s="692"/>
      <c r="I29" s="692"/>
      <c r="J29" s="692"/>
      <c r="K29" s="692"/>
      <c r="L29" s="692"/>
      <c r="M29" s="692"/>
      <c r="N29" s="503"/>
      <c r="O29" s="503"/>
    </row>
    <row r="30" spans="2:15" x14ac:dyDescent="0.2">
      <c r="B30" s="503"/>
      <c r="C30" s="503"/>
      <c r="D30" s="692"/>
      <c r="E30" s="692"/>
      <c r="F30" s="692"/>
      <c r="G30" s="692"/>
      <c r="H30" s="692"/>
      <c r="I30" s="692"/>
      <c r="J30" s="692"/>
      <c r="K30" s="692"/>
      <c r="L30" s="692"/>
      <c r="M30" s="692"/>
      <c r="N30" s="503"/>
      <c r="O30" s="503"/>
    </row>
    <row r="31" spans="2:15" x14ac:dyDescent="0.2">
      <c r="B31" s="503"/>
      <c r="C31" s="503"/>
      <c r="D31" s="692"/>
      <c r="E31" s="692"/>
      <c r="F31" s="692"/>
      <c r="G31" s="692"/>
      <c r="H31" s="692"/>
      <c r="I31" s="692"/>
      <c r="J31" s="692"/>
      <c r="K31" s="692"/>
      <c r="L31" s="692"/>
      <c r="M31" s="692"/>
      <c r="N31" s="503"/>
      <c r="O31" s="503"/>
    </row>
    <row r="32" spans="2:15" x14ac:dyDescent="0.2">
      <c r="B32" s="503"/>
      <c r="C32" s="503"/>
      <c r="D32" s="503"/>
      <c r="E32" s="503"/>
      <c r="F32" s="503"/>
      <c r="G32" s="503"/>
      <c r="H32" s="503"/>
      <c r="I32" s="503"/>
      <c r="J32" s="503"/>
      <c r="K32" s="503"/>
      <c r="L32" s="503"/>
      <c r="M32" s="503"/>
      <c r="N32" s="503"/>
      <c r="O32" s="503"/>
    </row>
    <row r="33" spans="2:15" x14ac:dyDescent="0.2">
      <c r="B33" s="503"/>
      <c r="C33" s="503"/>
      <c r="D33" s="692" t="s">
        <v>1164</v>
      </c>
      <c r="E33" s="692"/>
      <c r="F33" s="692"/>
      <c r="G33" s="692"/>
      <c r="H33" s="692"/>
      <c r="I33" s="692"/>
      <c r="J33" s="692"/>
      <c r="K33" s="692"/>
      <c r="L33" s="692"/>
      <c r="M33" s="692"/>
      <c r="N33" s="503"/>
      <c r="O33" s="503"/>
    </row>
    <row r="34" spans="2:15" x14ac:dyDescent="0.2">
      <c r="B34" s="503"/>
      <c r="C34" s="503"/>
      <c r="D34" s="692"/>
      <c r="E34" s="692"/>
      <c r="F34" s="692"/>
      <c r="G34" s="692"/>
      <c r="H34" s="692"/>
      <c r="I34" s="692"/>
      <c r="J34" s="692"/>
      <c r="K34" s="692"/>
      <c r="L34" s="692"/>
      <c r="M34" s="692"/>
      <c r="N34" s="503"/>
      <c r="O34" s="503"/>
    </row>
    <row r="35" spans="2:15" x14ac:dyDescent="0.2">
      <c r="B35" s="503"/>
      <c r="C35" s="503"/>
      <c r="D35" s="692"/>
      <c r="E35" s="692"/>
      <c r="F35" s="692"/>
      <c r="G35" s="692"/>
      <c r="H35" s="692"/>
      <c r="I35" s="692"/>
      <c r="J35" s="692"/>
      <c r="K35" s="692"/>
      <c r="L35" s="692"/>
      <c r="M35" s="692"/>
      <c r="N35" s="503"/>
      <c r="O35" s="503"/>
    </row>
    <row r="36" spans="2:15" ht="18" x14ac:dyDescent="0.25">
      <c r="B36" s="503"/>
      <c r="C36" s="503"/>
      <c r="D36" s="503"/>
      <c r="E36" s="503"/>
      <c r="F36" s="586" t="s">
        <v>364</v>
      </c>
      <c r="G36" s="503"/>
      <c r="H36" s="503"/>
      <c r="I36" s="503"/>
      <c r="J36" s="503"/>
      <c r="K36" s="503"/>
      <c r="L36" s="503"/>
      <c r="M36" s="503"/>
      <c r="N36" s="503"/>
      <c r="O36" s="503"/>
    </row>
    <row r="37" spans="2:15" x14ac:dyDescent="0.2">
      <c r="B37" s="503"/>
      <c r="C37" s="503"/>
      <c r="D37" s="503"/>
      <c r="E37" s="503"/>
      <c r="F37" s="503"/>
      <c r="G37" s="503"/>
      <c r="H37" s="503"/>
      <c r="I37" s="503"/>
      <c r="J37" s="503"/>
      <c r="K37" s="503"/>
      <c r="L37" s="503"/>
      <c r="M37" s="503"/>
      <c r="N37" s="503"/>
      <c r="O37" s="503"/>
    </row>
    <row r="38" spans="2:15" x14ac:dyDescent="0.2">
      <c r="B38" s="503"/>
      <c r="C38" s="503"/>
      <c r="D38" s="503"/>
      <c r="E38" s="503"/>
      <c r="F38" s="503"/>
      <c r="G38" s="503"/>
      <c r="H38" s="503"/>
      <c r="I38" s="503"/>
      <c r="J38" s="503"/>
      <c r="K38" s="503"/>
      <c r="L38" s="503"/>
      <c r="M38" s="503"/>
      <c r="N38" s="503"/>
      <c r="O38" s="503"/>
    </row>
    <row r="39" spans="2:15" x14ac:dyDescent="0.2">
      <c r="B39" s="503"/>
      <c r="C39" s="503"/>
      <c r="D39" s="503"/>
      <c r="E39" s="503"/>
      <c r="F39" s="503"/>
      <c r="G39" s="503"/>
      <c r="H39" s="503"/>
      <c r="I39" s="503"/>
      <c r="J39" s="503"/>
      <c r="K39" s="503"/>
      <c r="L39" s="503"/>
      <c r="M39" s="503"/>
      <c r="N39" s="503"/>
      <c r="O39" s="503"/>
    </row>
    <row r="40" spans="2:15" x14ac:dyDescent="0.2">
      <c r="B40" s="503"/>
      <c r="C40" s="503"/>
      <c r="D40" s="503"/>
      <c r="E40" s="503"/>
      <c r="F40" s="503"/>
      <c r="G40" s="503"/>
      <c r="H40" s="503"/>
      <c r="I40" s="503"/>
      <c r="J40" s="503"/>
      <c r="K40" s="503"/>
      <c r="L40" s="503"/>
      <c r="M40" s="503"/>
      <c r="N40" s="503"/>
      <c r="O40" s="503"/>
    </row>
  </sheetData>
  <sheetProtection algorithmName="SHA-512" hashValue="bxgFyGig4OtQgrmCi+1XwwyYoJJ1UeqU/LlIcxAWl94KmQJVBeb1mji+b1tXC7lywq/PA+2FFuGJNuHxCtz7SA==" saltValue="P7Dbg0l47MMIQDqaFQb5zw==" spinCount="100000" sheet="1" objects="1" scenarios="1" selectLockedCells="1"/>
  <mergeCells count="7">
    <mergeCell ref="D29:M31"/>
    <mergeCell ref="D33:M35"/>
    <mergeCell ref="D10:M11"/>
    <mergeCell ref="D13:M15"/>
    <mergeCell ref="D17:M19"/>
    <mergeCell ref="D21:M23"/>
    <mergeCell ref="D25:M27"/>
  </mergeCells>
  <hyperlinks>
    <hyperlink ref="F36" r:id="rId1"/>
  </hyperlinks>
  <pageMargins left="0.7" right="0.7" top="0.75" bottom="0.75" header="0.3" footer="0.3"/>
  <pageSetup paperSize="9" orientation="portrait" horizontalDpi="0" verticalDpi="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60"/>
  <sheetViews>
    <sheetView showRowColHeaders="0" zoomScale="120" zoomScaleNormal="120" workbookViewId="0">
      <pane xSplit="1" ySplit="13" topLeftCell="B14" activePane="bottomRight" state="frozen"/>
      <selection pane="topRight" activeCell="B1" sqref="B1"/>
      <selection pane="bottomLeft" activeCell="A14" sqref="A14"/>
      <selection pane="bottomRight" activeCell="H52" sqref="H52"/>
    </sheetView>
  </sheetViews>
  <sheetFormatPr baseColWidth="10" defaultColWidth="0" defaultRowHeight="12.75" zeroHeight="1" x14ac:dyDescent="0.2"/>
  <cols>
    <col min="1" max="1" width="2.7109375" customWidth="1"/>
    <col min="2" max="2" width="11.7109375" customWidth="1"/>
    <col min="3" max="3" width="2.7109375" customWidth="1"/>
    <col min="4" max="4" width="11.7109375" customWidth="1"/>
    <col min="5" max="5" width="0.85546875" customWidth="1"/>
    <col min="6" max="6" width="11.7109375" customWidth="1"/>
    <col min="7" max="7" width="0.85546875" customWidth="1"/>
    <col min="8" max="13" width="11.7109375" customWidth="1"/>
    <col min="14" max="14" width="12.7109375" customWidth="1"/>
    <col min="15" max="15" width="2.7109375" customWidth="1"/>
    <col min="16" max="17" width="3.140625" hidden="1" customWidth="1"/>
    <col min="18" max="18" width="3.42578125" hidden="1" customWidth="1"/>
    <col min="19" max="19" width="3.7109375" hidden="1" customWidth="1"/>
    <col min="20" max="16384" width="11.42578125" hidden="1"/>
  </cols>
  <sheetData>
    <row r="1" spans="1:16" x14ac:dyDescent="0.2">
      <c r="A1" s="38"/>
      <c r="B1" s="40"/>
      <c r="C1" s="40"/>
      <c r="D1" s="40"/>
      <c r="E1" s="40"/>
      <c r="F1" s="38"/>
      <c r="G1" s="38"/>
      <c r="H1" s="38"/>
      <c r="I1" s="38"/>
      <c r="J1" s="38"/>
      <c r="K1" s="38"/>
      <c r="L1" s="38"/>
      <c r="M1" s="38"/>
      <c r="N1" s="38"/>
      <c r="O1" s="38"/>
      <c r="P1" s="37"/>
    </row>
    <row r="2" spans="1:16" x14ac:dyDescent="0.2">
      <c r="A2" s="38"/>
      <c r="B2" s="140" t="str">
        <f>+'Datos Generales'!D13</f>
        <v xml:space="preserve">  </v>
      </c>
      <c r="C2" s="58"/>
      <c r="D2" s="141" t="str">
        <f>+'Datos Generales'!D14</f>
        <v xml:space="preserve"> </v>
      </c>
      <c r="E2" s="58"/>
      <c r="F2" s="140" t="str">
        <f>+'Datos Generales'!D15</f>
        <v xml:space="preserve"> </v>
      </c>
      <c r="G2" s="58"/>
      <c r="H2" s="140" t="str">
        <f>+'Datos Generales'!D16</f>
        <v xml:space="preserve"> </v>
      </c>
      <c r="I2" s="58"/>
      <c r="J2" s="58"/>
      <c r="K2" s="47"/>
      <c r="L2" s="47"/>
      <c r="M2" s="47"/>
      <c r="N2" s="144" t="s">
        <v>215</v>
      </c>
      <c r="O2" s="35"/>
      <c r="P2" s="37"/>
    </row>
    <row r="3" spans="1:16" ht="4.5" customHeight="1" x14ac:dyDescent="0.2">
      <c r="A3" s="38"/>
      <c r="B3" s="47"/>
      <c r="C3" s="58"/>
      <c r="D3" s="112"/>
      <c r="E3" s="58"/>
      <c r="F3" s="112"/>
      <c r="G3" s="47"/>
      <c r="H3" s="47"/>
      <c r="I3" s="47"/>
      <c r="J3" s="47"/>
      <c r="K3" s="47"/>
      <c r="L3" s="47"/>
      <c r="M3" s="47"/>
      <c r="N3" s="47"/>
      <c r="O3" s="35"/>
      <c r="P3" s="37"/>
    </row>
    <row r="4" spans="1:16" ht="13.5" x14ac:dyDescent="0.25">
      <c r="A4" s="40"/>
      <c r="B4" s="1380">
        <f>+'Datos Generales'!D17</f>
        <v>0</v>
      </c>
      <c r="C4" s="1381"/>
      <c r="D4" s="1381"/>
      <c r="E4" s="1381"/>
      <c r="F4" s="1381"/>
      <c r="G4" s="1381"/>
      <c r="H4" s="1382"/>
      <c r="I4" s="58"/>
      <c r="J4" s="58"/>
      <c r="K4" s="58"/>
      <c r="L4" s="47"/>
      <c r="M4" s="47"/>
      <c r="N4" s="144" t="s">
        <v>17</v>
      </c>
      <c r="O4" s="35"/>
      <c r="P4" s="37"/>
    </row>
    <row r="5" spans="1:16" ht="4.5" customHeight="1" x14ac:dyDescent="0.2">
      <c r="A5" s="38"/>
      <c r="B5" s="47"/>
      <c r="C5" s="47"/>
      <c r="D5" s="47"/>
      <c r="E5" s="47"/>
      <c r="F5" s="47"/>
      <c r="G5" s="47"/>
      <c r="H5" s="47"/>
      <c r="I5" s="47"/>
      <c r="J5" s="47"/>
      <c r="K5" s="47"/>
      <c r="L5" s="47"/>
      <c r="M5" s="47"/>
      <c r="N5" s="47"/>
      <c r="O5" s="35"/>
      <c r="P5" s="37"/>
    </row>
    <row r="6" spans="1:16" x14ac:dyDescent="0.2">
      <c r="A6" s="38"/>
      <c r="B6" s="140" t="str">
        <f>+'Datos Generales'!D12</f>
        <v xml:space="preserve"> </v>
      </c>
      <c r="C6" s="140">
        <f>+'Datos Generales'!J12</f>
        <v>0</v>
      </c>
      <c r="D6" s="58"/>
      <c r="E6" s="47"/>
      <c r="F6" s="47"/>
      <c r="G6" s="47"/>
      <c r="H6" s="47"/>
      <c r="I6" s="47"/>
      <c r="J6" s="47"/>
      <c r="K6" s="47"/>
      <c r="L6" s="47"/>
      <c r="M6" s="47"/>
      <c r="N6" s="144">
        <f>+'Datos Generales'!D11</f>
        <v>2025</v>
      </c>
      <c r="O6" s="35"/>
      <c r="P6" s="37"/>
    </row>
    <row r="7" spans="1:16" ht="4.5" customHeight="1" x14ac:dyDescent="0.2">
      <c r="A7" s="38"/>
      <c r="B7" s="47"/>
      <c r="C7" s="112"/>
      <c r="D7" s="47"/>
      <c r="E7" s="47"/>
      <c r="F7" s="47"/>
      <c r="G7" s="47"/>
      <c r="H7" s="47"/>
      <c r="I7" s="47"/>
      <c r="J7" s="47"/>
      <c r="K7" s="47"/>
      <c r="L7" s="47"/>
      <c r="M7" s="47"/>
      <c r="N7" s="47"/>
      <c r="O7" s="35"/>
      <c r="P7" s="37"/>
    </row>
    <row r="8" spans="1:16" ht="16.5" x14ac:dyDescent="0.3">
      <c r="A8" s="40"/>
      <c r="B8" s="1406" t="s">
        <v>216</v>
      </c>
      <c r="C8" s="1407"/>
      <c r="D8" s="1407"/>
      <c r="E8" s="1407"/>
      <c r="F8" s="1407"/>
      <c r="G8" s="1407"/>
      <c r="H8" s="1407"/>
      <c r="I8" s="1407"/>
      <c r="J8" s="1407"/>
      <c r="K8" s="1408"/>
      <c r="L8" s="58"/>
      <c r="M8" s="58"/>
      <c r="N8" s="58"/>
      <c r="O8" s="35"/>
      <c r="P8" s="37"/>
    </row>
    <row r="9" spans="1:16" ht="4.5" customHeight="1" x14ac:dyDescent="0.2">
      <c r="A9" s="38"/>
      <c r="B9" s="47"/>
      <c r="C9" s="47"/>
      <c r="D9" s="47"/>
      <c r="E9" s="47"/>
      <c r="F9" s="47"/>
      <c r="G9" s="47"/>
      <c r="H9" s="47"/>
      <c r="I9" s="47"/>
      <c r="J9" s="47"/>
      <c r="K9" s="47"/>
      <c r="L9" s="47"/>
      <c r="M9" s="47"/>
      <c r="N9" s="47"/>
      <c r="O9" s="35"/>
      <c r="P9" s="37"/>
    </row>
    <row r="10" spans="1:16" ht="13.5" x14ac:dyDescent="0.25">
      <c r="A10" s="40"/>
      <c r="B10" s="769" t="s">
        <v>70</v>
      </c>
      <c r="C10" s="770"/>
      <c r="D10" s="771"/>
      <c r="E10" s="119"/>
      <c r="F10" s="167"/>
      <c r="G10" s="115"/>
      <c r="H10" s="142" t="s">
        <v>223</v>
      </c>
      <c r="I10" s="142" t="s">
        <v>222</v>
      </c>
      <c r="J10" s="142" t="s">
        <v>221</v>
      </c>
      <c r="K10" s="142" t="s">
        <v>220</v>
      </c>
      <c r="L10" s="142" t="s">
        <v>219</v>
      </c>
      <c r="M10" s="142" t="s">
        <v>218</v>
      </c>
      <c r="N10" s="142" t="s">
        <v>217</v>
      </c>
      <c r="O10" s="139"/>
      <c r="P10" s="37"/>
    </row>
    <row r="11" spans="1:16" ht="4.5" customHeight="1" x14ac:dyDescent="0.2">
      <c r="A11" s="40"/>
      <c r="B11" s="40"/>
      <c r="C11" s="40"/>
      <c r="D11" s="40"/>
      <c r="E11" s="40"/>
      <c r="F11" s="168"/>
      <c r="G11" s="40"/>
      <c r="H11" s="40"/>
      <c r="I11" s="40"/>
      <c r="J11" s="40"/>
      <c r="K11" s="40"/>
      <c r="L11" s="40"/>
      <c r="M11" s="40"/>
      <c r="N11" s="40"/>
      <c r="O11" s="40"/>
      <c r="P11" s="37"/>
    </row>
    <row r="12" spans="1:16" ht="13.5" x14ac:dyDescent="0.25">
      <c r="A12" s="40"/>
      <c r="B12" s="1409" t="s">
        <v>224</v>
      </c>
      <c r="C12" s="1410"/>
      <c r="D12" s="1411"/>
      <c r="E12" s="119"/>
      <c r="F12" s="169" t="e">
        <f>+N12/N12</f>
        <v>#DIV/0!</v>
      </c>
      <c r="G12" s="115"/>
      <c r="H12" s="163">
        <f>SUM(H14:H18)</f>
        <v>0</v>
      </c>
      <c r="I12" s="163">
        <f t="shared" ref="I12:N12" si="0">SUM(I14:I18)</f>
        <v>0</v>
      </c>
      <c r="J12" s="163">
        <f t="shared" si="0"/>
        <v>0</v>
      </c>
      <c r="K12" s="163">
        <f t="shared" si="0"/>
        <v>0</v>
      </c>
      <c r="L12" s="163">
        <f t="shared" si="0"/>
        <v>0</v>
      </c>
      <c r="M12" s="163">
        <f t="shared" si="0"/>
        <v>0</v>
      </c>
      <c r="N12" s="163">
        <f t="shared" si="0"/>
        <v>0</v>
      </c>
      <c r="O12" s="139"/>
      <c r="P12" s="37"/>
    </row>
    <row r="13" spans="1:16" ht="4.5" customHeight="1" x14ac:dyDescent="0.2">
      <c r="A13" s="38"/>
      <c r="B13" s="170"/>
      <c r="C13" s="176"/>
      <c r="D13" s="176"/>
      <c r="E13" s="47"/>
      <c r="F13" s="170"/>
      <c r="G13" s="47"/>
      <c r="H13" s="47"/>
      <c r="I13" s="47"/>
      <c r="J13" s="47"/>
      <c r="K13" s="47"/>
      <c r="L13" s="47"/>
      <c r="M13" s="47"/>
      <c r="N13" s="47"/>
      <c r="O13" s="35"/>
      <c r="P13" s="37"/>
    </row>
    <row r="14" spans="1:16" ht="13.5" x14ac:dyDescent="0.25">
      <c r="A14" s="145">
        <v>1</v>
      </c>
      <c r="B14" s="1415" t="s">
        <v>225</v>
      </c>
      <c r="C14" s="1416"/>
      <c r="D14" s="1417"/>
      <c r="E14" s="38"/>
      <c r="F14" s="164" t="e">
        <f>+N14/$N$12</f>
        <v>#DIV/0!</v>
      </c>
      <c r="G14" s="24"/>
      <c r="H14" s="26"/>
      <c r="I14" s="26"/>
      <c r="J14" s="26"/>
      <c r="K14" s="26"/>
      <c r="L14" s="26"/>
      <c r="M14" s="148"/>
      <c r="N14" s="160">
        <f>SUM(H14:M14)</f>
        <v>0</v>
      </c>
      <c r="O14" s="38"/>
      <c r="P14" s="37"/>
    </row>
    <row r="15" spans="1:16" ht="13.5" x14ac:dyDescent="0.25">
      <c r="A15" s="145">
        <v>2</v>
      </c>
      <c r="B15" s="1412" t="s">
        <v>226</v>
      </c>
      <c r="C15" s="1413"/>
      <c r="D15" s="1414"/>
      <c r="E15" s="38"/>
      <c r="F15" s="165" t="e">
        <f t="shared" ref="F15:F18" si="1">+N15/$N$12</f>
        <v>#DIV/0!</v>
      </c>
      <c r="G15" s="24"/>
      <c r="H15" s="27"/>
      <c r="I15" s="27"/>
      <c r="J15" s="27"/>
      <c r="K15" s="27"/>
      <c r="L15" s="27"/>
      <c r="M15" s="149"/>
      <c r="N15" s="161">
        <f t="shared" ref="N15:N18" si="2">SUM(H15:M15)</f>
        <v>0</v>
      </c>
      <c r="O15" s="38"/>
      <c r="P15" s="37"/>
    </row>
    <row r="16" spans="1:16" ht="13.5" x14ac:dyDescent="0.25">
      <c r="A16" s="145">
        <v>3</v>
      </c>
      <c r="B16" s="1412" t="s">
        <v>227</v>
      </c>
      <c r="C16" s="1413"/>
      <c r="D16" s="1414"/>
      <c r="E16" s="38"/>
      <c r="F16" s="165" t="e">
        <f t="shared" si="1"/>
        <v>#DIV/0!</v>
      </c>
      <c r="G16" s="24"/>
      <c r="H16" s="27"/>
      <c r="I16" s="27"/>
      <c r="J16" s="27"/>
      <c r="K16" s="27"/>
      <c r="L16" s="27"/>
      <c r="M16" s="149"/>
      <c r="N16" s="161">
        <f t="shared" si="2"/>
        <v>0</v>
      </c>
      <c r="O16" s="38"/>
      <c r="P16" s="37"/>
    </row>
    <row r="17" spans="1:16" ht="13.5" x14ac:dyDescent="0.25">
      <c r="A17" s="145">
        <v>4</v>
      </c>
      <c r="B17" s="1412" t="s">
        <v>228</v>
      </c>
      <c r="C17" s="1413"/>
      <c r="D17" s="1414"/>
      <c r="E17" s="38"/>
      <c r="F17" s="165" t="e">
        <f t="shared" si="1"/>
        <v>#DIV/0!</v>
      </c>
      <c r="G17" s="24"/>
      <c r="H17" s="27"/>
      <c r="I17" s="27"/>
      <c r="J17" s="27"/>
      <c r="K17" s="27"/>
      <c r="L17" s="27"/>
      <c r="M17" s="149"/>
      <c r="N17" s="161">
        <f t="shared" si="2"/>
        <v>0</v>
      </c>
      <c r="O17" s="38"/>
      <c r="P17" s="37"/>
    </row>
    <row r="18" spans="1:16" ht="13.5" x14ac:dyDescent="0.25">
      <c r="A18" s="145">
        <v>5</v>
      </c>
      <c r="B18" s="1400" t="s">
        <v>229</v>
      </c>
      <c r="C18" s="1401"/>
      <c r="D18" s="1402"/>
      <c r="E18" s="38"/>
      <c r="F18" s="166" t="e">
        <f t="shared" si="1"/>
        <v>#DIV/0!</v>
      </c>
      <c r="G18" s="24"/>
      <c r="H18" s="28"/>
      <c r="I18" s="28"/>
      <c r="J18" s="28"/>
      <c r="K18" s="28"/>
      <c r="L18" s="28"/>
      <c r="M18" s="150"/>
      <c r="N18" s="162">
        <f t="shared" si="2"/>
        <v>0</v>
      </c>
      <c r="O18" s="38"/>
      <c r="P18" s="37"/>
    </row>
    <row r="19" spans="1:16" ht="4.5" customHeight="1" x14ac:dyDescent="0.2">
      <c r="A19" s="145"/>
      <c r="B19" s="168"/>
      <c r="C19" s="168"/>
      <c r="D19" s="168"/>
      <c r="E19" s="40"/>
      <c r="F19" s="168"/>
      <c r="G19" s="40"/>
      <c r="H19" s="40"/>
      <c r="I19" s="40"/>
      <c r="J19" s="40"/>
      <c r="K19" s="40"/>
      <c r="L19" s="40"/>
      <c r="M19" s="40"/>
      <c r="N19" s="40"/>
      <c r="O19" s="40"/>
      <c r="P19" s="37"/>
    </row>
    <row r="20" spans="1:16" ht="13.5" x14ac:dyDescent="0.25">
      <c r="A20" s="145"/>
      <c r="B20" s="1409" t="s">
        <v>230</v>
      </c>
      <c r="C20" s="1410"/>
      <c r="D20" s="1411"/>
      <c r="E20" s="119"/>
      <c r="F20" s="169" t="e">
        <f>+N20/N12</f>
        <v>#DIV/0!</v>
      </c>
      <c r="G20" s="115"/>
      <c r="H20" s="163">
        <f>+H22</f>
        <v>0</v>
      </c>
      <c r="I20" s="163">
        <f t="shared" ref="I20:N20" si="3">+I22</f>
        <v>0</v>
      </c>
      <c r="J20" s="163">
        <f t="shared" si="3"/>
        <v>0</v>
      </c>
      <c r="K20" s="163">
        <f t="shared" si="3"/>
        <v>0</v>
      </c>
      <c r="L20" s="163">
        <f t="shared" si="3"/>
        <v>0</v>
      </c>
      <c r="M20" s="163">
        <f t="shared" si="3"/>
        <v>0</v>
      </c>
      <c r="N20" s="163">
        <f t="shared" si="3"/>
        <v>0</v>
      </c>
      <c r="O20" s="139"/>
      <c r="P20" s="37"/>
    </row>
    <row r="21" spans="1:16" ht="4.5" customHeight="1" x14ac:dyDescent="0.2">
      <c r="A21" s="145"/>
      <c r="B21" s="170"/>
      <c r="C21" s="176"/>
      <c r="D21" s="176"/>
      <c r="E21" s="47"/>
      <c r="F21" s="170"/>
      <c r="G21" s="47"/>
      <c r="H21" s="47"/>
      <c r="I21" s="47"/>
      <c r="J21" s="47"/>
      <c r="K21" s="47"/>
      <c r="L21" s="47"/>
      <c r="M21" s="47"/>
      <c r="N21" s="47"/>
      <c r="O21" s="35"/>
      <c r="P21" s="37"/>
    </row>
    <row r="22" spans="1:16" ht="13.5" x14ac:dyDescent="0.25">
      <c r="A22" s="145">
        <v>1</v>
      </c>
      <c r="B22" s="1418" t="s">
        <v>231</v>
      </c>
      <c r="C22" s="1419"/>
      <c r="D22" s="1420"/>
      <c r="E22" s="38"/>
      <c r="F22" s="171"/>
      <c r="G22" s="24"/>
      <c r="H22" s="133"/>
      <c r="I22" s="133"/>
      <c r="J22" s="133"/>
      <c r="K22" s="133"/>
      <c r="L22" s="133"/>
      <c r="M22" s="133"/>
      <c r="N22" s="134">
        <f>SUM(H22:M22)</f>
        <v>0</v>
      </c>
      <c r="O22" s="38"/>
      <c r="P22" s="37"/>
    </row>
    <row r="23" spans="1:16" ht="4.5" customHeight="1" x14ac:dyDescent="0.2">
      <c r="A23" s="145"/>
      <c r="B23" s="168"/>
      <c r="C23" s="168"/>
      <c r="D23" s="168"/>
      <c r="E23" s="40"/>
      <c r="F23" s="168"/>
      <c r="G23" s="40"/>
      <c r="H23" s="40"/>
      <c r="I23" s="40"/>
      <c r="J23" s="40"/>
      <c r="K23" s="40"/>
      <c r="L23" s="40"/>
      <c r="M23" s="40"/>
      <c r="N23" s="40"/>
      <c r="O23" s="40"/>
      <c r="P23" s="37"/>
    </row>
    <row r="24" spans="1:16" ht="13.5" x14ac:dyDescent="0.25">
      <c r="A24" s="40"/>
      <c r="B24" s="1409" t="s">
        <v>232</v>
      </c>
      <c r="C24" s="1410"/>
      <c r="D24" s="1411"/>
      <c r="E24" s="119"/>
      <c r="F24" s="169" t="e">
        <f>+N24/N24</f>
        <v>#DIV/0!</v>
      </c>
      <c r="G24" s="115"/>
      <c r="H24" s="163">
        <f>SUM(H26:H29)</f>
        <v>0</v>
      </c>
      <c r="I24" s="163">
        <f t="shared" ref="I24:N24" si="4">SUM(I26:I29)</f>
        <v>0</v>
      </c>
      <c r="J24" s="163">
        <f t="shared" si="4"/>
        <v>0</v>
      </c>
      <c r="K24" s="163">
        <f t="shared" si="4"/>
        <v>0</v>
      </c>
      <c r="L24" s="163">
        <f t="shared" si="4"/>
        <v>0</v>
      </c>
      <c r="M24" s="163">
        <f t="shared" si="4"/>
        <v>0</v>
      </c>
      <c r="N24" s="163">
        <f t="shared" si="4"/>
        <v>0</v>
      </c>
      <c r="O24" s="139"/>
      <c r="P24" s="37"/>
    </row>
    <row r="25" spans="1:16" ht="4.5" customHeight="1" x14ac:dyDescent="0.2">
      <c r="A25" s="38"/>
      <c r="B25" s="170"/>
      <c r="C25" s="176"/>
      <c r="D25" s="176"/>
      <c r="E25" s="47"/>
      <c r="F25" s="170"/>
      <c r="G25" s="47"/>
      <c r="H25" s="47"/>
      <c r="I25" s="47"/>
      <c r="J25" s="47"/>
      <c r="K25" s="47"/>
      <c r="L25" s="47"/>
      <c r="M25" s="47"/>
      <c r="N25" s="47"/>
      <c r="O25" s="35"/>
      <c r="P25" s="37"/>
    </row>
    <row r="26" spans="1:16" ht="13.5" x14ac:dyDescent="0.25">
      <c r="A26" s="145">
        <v>1</v>
      </c>
      <c r="B26" s="1415" t="s">
        <v>233</v>
      </c>
      <c r="C26" s="1416"/>
      <c r="D26" s="1417"/>
      <c r="E26" s="38"/>
      <c r="F26" s="164" t="e">
        <f>+N26/$N$24</f>
        <v>#DIV/0!</v>
      </c>
      <c r="G26" s="24"/>
      <c r="H26" s="26"/>
      <c r="I26" s="26"/>
      <c r="J26" s="26"/>
      <c r="K26" s="26"/>
      <c r="L26" s="26"/>
      <c r="M26" s="154"/>
      <c r="N26" s="160">
        <f>SUM(H26:M26)</f>
        <v>0</v>
      </c>
      <c r="O26" s="38"/>
      <c r="P26" s="37"/>
    </row>
    <row r="27" spans="1:16" ht="13.5" x14ac:dyDescent="0.25">
      <c r="A27" s="145">
        <v>2</v>
      </c>
      <c r="B27" s="1412" t="s">
        <v>234</v>
      </c>
      <c r="C27" s="1413"/>
      <c r="D27" s="1414"/>
      <c r="E27" s="38"/>
      <c r="F27" s="165" t="e">
        <f t="shared" ref="F27:F29" si="5">+N27/$N$24</f>
        <v>#DIV/0!</v>
      </c>
      <c r="G27" s="24"/>
      <c r="H27" s="27"/>
      <c r="I27" s="27"/>
      <c r="J27" s="27"/>
      <c r="K27" s="27"/>
      <c r="L27" s="27"/>
      <c r="M27" s="155"/>
      <c r="N27" s="161">
        <f t="shared" ref="N27:N28" si="6">SUM(H27:M27)</f>
        <v>0</v>
      </c>
      <c r="O27" s="38"/>
      <c r="P27" s="37"/>
    </row>
    <row r="28" spans="1:16" ht="13.5" x14ac:dyDescent="0.25">
      <c r="A28" s="145">
        <v>3</v>
      </c>
      <c r="B28" s="1412" t="s">
        <v>235</v>
      </c>
      <c r="C28" s="1413"/>
      <c r="D28" s="1414"/>
      <c r="E28" s="38"/>
      <c r="F28" s="165" t="e">
        <f t="shared" si="5"/>
        <v>#DIV/0!</v>
      </c>
      <c r="G28" s="24"/>
      <c r="H28" s="27"/>
      <c r="I28" s="27"/>
      <c r="J28" s="27"/>
      <c r="K28" s="27"/>
      <c r="L28" s="27"/>
      <c r="M28" s="155"/>
      <c r="N28" s="161">
        <f t="shared" si="6"/>
        <v>0</v>
      </c>
      <c r="O28" s="38"/>
      <c r="P28" s="37"/>
    </row>
    <row r="29" spans="1:16" ht="13.5" x14ac:dyDescent="0.25">
      <c r="A29" s="145">
        <v>4</v>
      </c>
      <c r="B29" s="1412" t="s">
        <v>236</v>
      </c>
      <c r="C29" s="1413"/>
      <c r="D29" s="1414"/>
      <c r="E29" s="38"/>
      <c r="F29" s="166" t="e">
        <f t="shared" si="5"/>
        <v>#DIV/0!</v>
      </c>
      <c r="G29" s="24"/>
      <c r="H29" s="28"/>
      <c r="I29" s="28"/>
      <c r="J29" s="28"/>
      <c r="K29" s="28"/>
      <c r="L29" s="28"/>
      <c r="M29" s="28"/>
      <c r="N29" s="162">
        <f>SUM(H29:M29)</f>
        <v>0</v>
      </c>
      <c r="O29" s="38"/>
      <c r="P29" s="37"/>
    </row>
    <row r="30" spans="1:16" ht="4.5" customHeight="1" x14ac:dyDescent="0.2">
      <c r="A30" s="145"/>
      <c r="B30" s="168"/>
      <c r="C30" s="168"/>
      <c r="D30" s="168"/>
      <c r="E30" s="40"/>
      <c r="F30" s="168"/>
      <c r="G30" s="40"/>
      <c r="H30" s="40"/>
      <c r="I30" s="40"/>
      <c r="J30" s="40"/>
      <c r="K30" s="40"/>
      <c r="L30" s="40"/>
      <c r="M30" s="40"/>
      <c r="N30" s="40"/>
      <c r="O30" s="40"/>
      <c r="P30" s="37"/>
    </row>
    <row r="31" spans="1:16" ht="13.5" x14ac:dyDescent="0.25">
      <c r="A31" s="145"/>
      <c r="B31" s="1409" t="s">
        <v>237</v>
      </c>
      <c r="C31" s="1410"/>
      <c r="D31" s="1411"/>
      <c r="E31" s="119"/>
      <c r="F31" s="169" t="e">
        <f>+N31/N24</f>
        <v>#DIV/0!</v>
      </c>
      <c r="G31" s="115"/>
      <c r="H31" s="163">
        <f>+H33</f>
        <v>0</v>
      </c>
      <c r="I31" s="163">
        <f t="shared" ref="I31:N31" si="7">+I33</f>
        <v>0</v>
      </c>
      <c r="J31" s="163">
        <f t="shared" si="7"/>
        <v>0</v>
      </c>
      <c r="K31" s="163">
        <f t="shared" si="7"/>
        <v>0</v>
      </c>
      <c r="L31" s="163">
        <f t="shared" si="7"/>
        <v>0</v>
      </c>
      <c r="M31" s="163">
        <f t="shared" si="7"/>
        <v>0</v>
      </c>
      <c r="N31" s="163">
        <f t="shared" si="7"/>
        <v>0</v>
      </c>
      <c r="O31" s="139"/>
      <c r="P31" s="37"/>
    </row>
    <row r="32" spans="1:16" ht="4.5" customHeight="1" x14ac:dyDescent="0.2">
      <c r="A32" s="145"/>
      <c r="B32" s="170"/>
      <c r="C32" s="176"/>
      <c r="D32" s="176"/>
      <c r="E32" s="47"/>
      <c r="F32" s="170"/>
      <c r="G32" s="47"/>
      <c r="H32" s="47"/>
      <c r="I32" s="47"/>
      <c r="J32" s="47"/>
      <c r="K32" s="47"/>
      <c r="L32" s="47"/>
      <c r="M32" s="47"/>
      <c r="N32" s="47"/>
      <c r="O32" s="35"/>
      <c r="P32" s="37"/>
    </row>
    <row r="33" spans="1:16" ht="13.5" x14ac:dyDescent="0.25">
      <c r="A33" s="145">
        <v>1</v>
      </c>
      <c r="B33" s="1418" t="s">
        <v>238</v>
      </c>
      <c r="C33" s="1419"/>
      <c r="D33" s="1420"/>
      <c r="E33" s="38"/>
      <c r="F33" s="171"/>
      <c r="G33" s="24"/>
      <c r="H33" s="133">
        <v>0</v>
      </c>
      <c r="I33" s="133">
        <v>0</v>
      </c>
      <c r="J33" s="133">
        <v>0</v>
      </c>
      <c r="K33" s="133">
        <v>0</v>
      </c>
      <c r="L33" s="133">
        <v>0</v>
      </c>
      <c r="M33" s="133">
        <v>0</v>
      </c>
      <c r="N33" s="134">
        <f>SUM(H33:M33)</f>
        <v>0</v>
      </c>
      <c r="O33" s="38"/>
      <c r="P33" s="37"/>
    </row>
    <row r="34" spans="1:16" ht="4.5" customHeight="1" x14ac:dyDescent="0.2">
      <c r="A34" s="145"/>
      <c r="B34" s="168"/>
      <c r="C34" s="168"/>
      <c r="D34" s="168"/>
      <c r="E34" s="40"/>
      <c r="F34" s="168"/>
      <c r="G34" s="40"/>
      <c r="H34" s="40"/>
      <c r="I34" s="40"/>
      <c r="J34" s="40"/>
      <c r="K34" s="40"/>
      <c r="L34" s="40"/>
      <c r="M34" s="40"/>
      <c r="N34" s="40"/>
      <c r="O34" s="40"/>
      <c r="P34" s="37"/>
    </row>
    <row r="35" spans="1:16" ht="13.5" x14ac:dyDescent="0.25">
      <c r="A35" s="40"/>
      <c r="B35" s="1409" t="s">
        <v>239</v>
      </c>
      <c r="C35" s="1410"/>
      <c r="D35" s="1411"/>
      <c r="E35" s="119"/>
      <c r="F35" s="169" t="e">
        <f>+N35/N18</f>
        <v>#DIV/0!</v>
      </c>
      <c r="G35" s="115"/>
      <c r="H35" s="163">
        <f>SUM(H37:H40)</f>
        <v>0</v>
      </c>
      <c r="I35" s="163">
        <f t="shared" ref="I35:N35" si="8">SUM(I37:I40)</f>
        <v>0</v>
      </c>
      <c r="J35" s="163">
        <f t="shared" si="8"/>
        <v>0</v>
      </c>
      <c r="K35" s="163">
        <f t="shared" si="8"/>
        <v>0</v>
      </c>
      <c r="L35" s="163">
        <f t="shared" si="8"/>
        <v>0</v>
      </c>
      <c r="M35" s="163">
        <f t="shared" si="8"/>
        <v>0</v>
      </c>
      <c r="N35" s="163">
        <f t="shared" si="8"/>
        <v>0</v>
      </c>
      <c r="O35" s="139"/>
      <c r="P35" s="37"/>
    </row>
    <row r="36" spans="1:16" ht="4.5" customHeight="1" x14ac:dyDescent="0.2">
      <c r="A36" s="38"/>
      <c r="B36" s="170"/>
      <c r="C36" s="176"/>
      <c r="D36" s="176"/>
      <c r="E36" s="47"/>
      <c r="F36" s="170"/>
      <c r="G36" s="47"/>
      <c r="H36" s="47"/>
      <c r="I36" s="47"/>
      <c r="J36" s="47"/>
      <c r="K36" s="47"/>
      <c r="L36" s="47"/>
      <c r="M36" s="47"/>
      <c r="N36" s="47"/>
      <c r="O36" s="35"/>
      <c r="P36" s="37"/>
    </row>
    <row r="37" spans="1:16" ht="13.5" x14ac:dyDescent="0.25">
      <c r="A37" s="145">
        <v>1</v>
      </c>
      <c r="B37" s="1415" t="s">
        <v>240</v>
      </c>
      <c r="C37" s="1416"/>
      <c r="D37" s="1417"/>
      <c r="E37" s="38"/>
      <c r="F37" s="202">
        <v>0.05</v>
      </c>
      <c r="G37" s="24"/>
      <c r="H37" s="26"/>
      <c r="I37" s="26"/>
      <c r="J37" s="26"/>
      <c r="K37" s="26"/>
      <c r="L37" s="26"/>
      <c r="M37" s="154"/>
      <c r="N37" s="160">
        <f>SUM(H37:M37)</f>
        <v>0</v>
      </c>
      <c r="O37" s="38"/>
      <c r="P37" s="37"/>
    </row>
    <row r="38" spans="1:16" ht="13.5" x14ac:dyDescent="0.25">
      <c r="A38" s="145">
        <v>2</v>
      </c>
      <c r="B38" s="1412" t="s">
        <v>240</v>
      </c>
      <c r="C38" s="1413"/>
      <c r="D38" s="1414"/>
      <c r="E38" s="38"/>
      <c r="F38" s="203">
        <v>0.19</v>
      </c>
      <c r="G38" s="24"/>
      <c r="H38" s="27"/>
      <c r="I38" s="27"/>
      <c r="J38" s="27"/>
      <c r="K38" s="27"/>
      <c r="L38" s="27"/>
      <c r="M38" s="155"/>
      <c r="N38" s="161">
        <f>SUM(H38:M38)</f>
        <v>0</v>
      </c>
      <c r="O38" s="38"/>
      <c r="P38" s="37"/>
    </row>
    <row r="39" spans="1:16" ht="13.5" x14ac:dyDescent="0.25">
      <c r="A39" s="145">
        <v>3</v>
      </c>
      <c r="B39" s="1412" t="s">
        <v>240</v>
      </c>
      <c r="C39" s="1413"/>
      <c r="D39" s="1414"/>
      <c r="E39" s="38"/>
      <c r="F39" s="203">
        <v>0.35</v>
      </c>
      <c r="G39" s="24"/>
      <c r="H39" s="27"/>
      <c r="I39" s="27"/>
      <c r="J39" s="27"/>
      <c r="K39" s="27"/>
      <c r="L39" s="27"/>
      <c r="M39" s="155"/>
      <c r="N39" s="161">
        <f>SUM(H39:M39)</f>
        <v>0</v>
      </c>
      <c r="O39" s="38"/>
      <c r="P39" s="37"/>
    </row>
    <row r="40" spans="1:16" ht="13.5" x14ac:dyDescent="0.25">
      <c r="A40" s="145">
        <v>4</v>
      </c>
      <c r="B40" s="1400" t="s">
        <v>241</v>
      </c>
      <c r="C40" s="1401"/>
      <c r="D40" s="1402"/>
      <c r="E40" s="38"/>
      <c r="F40" s="204">
        <v>0.19</v>
      </c>
      <c r="G40" s="24"/>
      <c r="H40" s="28"/>
      <c r="I40" s="28"/>
      <c r="J40" s="28"/>
      <c r="K40" s="28"/>
      <c r="L40" s="28"/>
      <c r="M40" s="150"/>
      <c r="N40" s="162">
        <f>SUM(H40:M40)</f>
        <v>0</v>
      </c>
      <c r="O40" s="38"/>
      <c r="P40" s="37"/>
    </row>
    <row r="41" spans="1:16" ht="4.5" customHeight="1" x14ac:dyDescent="0.2">
      <c r="A41" s="145"/>
      <c r="B41" s="168"/>
      <c r="C41" s="168"/>
      <c r="D41" s="168"/>
      <c r="E41" s="40"/>
      <c r="F41" s="168"/>
      <c r="G41" s="40"/>
      <c r="H41" s="40"/>
      <c r="I41" s="40"/>
      <c r="J41" s="40"/>
      <c r="K41" s="40"/>
      <c r="L41" s="40"/>
      <c r="M41" s="40"/>
      <c r="N41" s="40"/>
      <c r="O41" s="40"/>
      <c r="P41" s="37"/>
    </row>
    <row r="42" spans="1:16" ht="13.5" x14ac:dyDescent="0.25">
      <c r="A42" s="40"/>
      <c r="B42" s="1409" t="s">
        <v>242</v>
      </c>
      <c r="C42" s="1410"/>
      <c r="D42" s="1411"/>
      <c r="E42" s="119"/>
      <c r="F42" s="169" t="e">
        <f>+N42/N24</f>
        <v>#DIV/0!</v>
      </c>
      <c r="G42" s="115"/>
      <c r="H42" s="163">
        <f>SUM(H44:H47)</f>
        <v>0</v>
      </c>
      <c r="I42" s="163">
        <f>SUM(I44:I47)</f>
        <v>0</v>
      </c>
      <c r="J42" s="163">
        <f t="shared" ref="J42:N42" si="9">SUM(J44:J47)</f>
        <v>0</v>
      </c>
      <c r="K42" s="163">
        <f t="shared" si="9"/>
        <v>0</v>
      </c>
      <c r="L42" s="163">
        <f t="shared" si="9"/>
        <v>0</v>
      </c>
      <c r="M42" s="163">
        <f t="shared" si="9"/>
        <v>0</v>
      </c>
      <c r="N42" s="163">
        <f t="shared" si="9"/>
        <v>0</v>
      </c>
      <c r="O42" s="139"/>
      <c r="P42" s="37"/>
    </row>
    <row r="43" spans="1:16" ht="4.5" customHeight="1" x14ac:dyDescent="0.2">
      <c r="A43" s="38"/>
      <c r="B43" s="170"/>
      <c r="C43" s="176"/>
      <c r="D43" s="176"/>
      <c r="E43" s="47"/>
      <c r="F43" s="170"/>
      <c r="G43" s="47"/>
      <c r="H43" s="47"/>
      <c r="I43" s="47"/>
      <c r="J43" s="47"/>
      <c r="K43" s="47"/>
      <c r="L43" s="47"/>
      <c r="M43" s="47"/>
      <c r="N43" s="47"/>
      <c r="O43" s="35"/>
      <c r="P43" s="37"/>
    </row>
    <row r="44" spans="1:16" ht="13.5" x14ac:dyDescent="0.25">
      <c r="A44" s="145">
        <v>1</v>
      </c>
      <c r="B44" s="1415" t="s">
        <v>243</v>
      </c>
      <c r="C44" s="1416"/>
      <c r="D44" s="1417"/>
      <c r="E44" s="38"/>
      <c r="F44" s="172" t="e">
        <f>+N44/N26</f>
        <v>#DIV/0!</v>
      </c>
      <c r="G44" s="24"/>
      <c r="H44" s="26"/>
      <c r="I44" s="26"/>
      <c r="J44" s="26"/>
      <c r="K44" s="26"/>
      <c r="L44" s="26"/>
      <c r="M44" s="154"/>
      <c r="N44" s="160">
        <f>SUM(H44:M44)</f>
        <v>0</v>
      </c>
      <c r="O44" s="38"/>
      <c r="P44" s="37"/>
    </row>
    <row r="45" spans="1:16" ht="13.5" x14ac:dyDescent="0.25">
      <c r="A45" s="145">
        <v>2</v>
      </c>
      <c r="B45" s="1412" t="s">
        <v>244</v>
      </c>
      <c r="C45" s="1413"/>
      <c r="D45" s="1414"/>
      <c r="E45" s="38"/>
      <c r="F45" s="173" t="e">
        <f>+N45/N28</f>
        <v>#DIV/0!</v>
      </c>
      <c r="G45" s="24"/>
      <c r="H45" s="27"/>
      <c r="I45" s="27"/>
      <c r="J45" s="27"/>
      <c r="K45" s="27"/>
      <c r="L45" s="27"/>
      <c r="M45" s="155"/>
      <c r="N45" s="161">
        <f>SUM(H45:M45)</f>
        <v>0</v>
      </c>
      <c r="O45" s="38"/>
      <c r="P45" s="37"/>
    </row>
    <row r="46" spans="1:16" ht="13.5" x14ac:dyDescent="0.25">
      <c r="A46" s="145">
        <v>3</v>
      </c>
      <c r="B46" s="1412" t="s">
        <v>377</v>
      </c>
      <c r="C46" s="1413"/>
      <c r="D46" s="1414"/>
      <c r="E46" s="38"/>
      <c r="F46" s="171"/>
      <c r="G46" s="24"/>
      <c r="H46" s="27"/>
      <c r="I46" s="27"/>
      <c r="J46" s="27"/>
      <c r="K46" s="27"/>
      <c r="L46" s="27"/>
      <c r="M46" s="155"/>
      <c r="N46" s="161">
        <f>SUM(H46:M46)</f>
        <v>0</v>
      </c>
      <c r="O46" s="38"/>
      <c r="P46" s="37"/>
    </row>
    <row r="47" spans="1:16" ht="13.5" x14ac:dyDescent="0.25">
      <c r="A47" s="145">
        <v>4</v>
      </c>
      <c r="B47" s="1400" t="s">
        <v>245</v>
      </c>
      <c r="C47" s="1401"/>
      <c r="D47" s="1402"/>
      <c r="E47" s="38"/>
      <c r="F47" s="174" t="e">
        <f>+N47/N20</f>
        <v>#DIV/0!</v>
      </c>
      <c r="G47" s="24"/>
      <c r="H47" s="28"/>
      <c r="I47" s="28"/>
      <c r="J47" s="28"/>
      <c r="K47" s="28"/>
      <c r="L47" s="28"/>
      <c r="M47" s="150"/>
      <c r="N47" s="162">
        <f>SUM(H47:M47)</f>
        <v>0</v>
      </c>
      <c r="O47" s="38"/>
      <c r="P47" s="37"/>
    </row>
    <row r="48" spans="1:16" ht="4.5" customHeight="1" x14ac:dyDescent="0.25">
      <c r="A48" s="145"/>
      <c r="B48" s="168"/>
      <c r="C48" s="168"/>
      <c r="D48" s="168"/>
      <c r="E48" s="119"/>
      <c r="F48" s="168"/>
      <c r="G48" s="24"/>
      <c r="H48" s="40"/>
      <c r="I48" s="40"/>
      <c r="J48" s="40"/>
      <c r="K48" s="40"/>
      <c r="L48" s="40"/>
      <c r="M48" s="40"/>
      <c r="N48" s="40"/>
      <c r="O48" s="40"/>
      <c r="P48" s="37"/>
    </row>
    <row r="49" spans="1:15" ht="13.5" x14ac:dyDescent="0.25">
      <c r="A49" s="40"/>
      <c r="B49" s="1412" t="s">
        <v>246</v>
      </c>
      <c r="C49" s="1413"/>
      <c r="D49" s="1414"/>
      <c r="E49" s="119"/>
      <c r="F49" s="175"/>
      <c r="G49" s="24"/>
      <c r="H49" s="177">
        <f>+H35-H42</f>
        <v>0</v>
      </c>
      <c r="I49" s="177">
        <f t="shared" ref="I49:M49" si="10">+I35-I42</f>
        <v>0</v>
      </c>
      <c r="J49" s="177">
        <f t="shared" si="10"/>
        <v>0</v>
      </c>
      <c r="K49" s="177">
        <f t="shared" si="10"/>
        <v>0</v>
      </c>
      <c r="L49" s="177">
        <f t="shared" si="10"/>
        <v>0</v>
      </c>
      <c r="M49" s="178">
        <f t="shared" si="10"/>
        <v>0</v>
      </c>
      <c r="N49" s="160">
        <f>SUM(H49:M49)</f>
        <v>0</v>
      </c>
      <c r="O49" s="38"/>
    </row>
    <row r="50" spans="1:15" ht="13.5" x14ac:dyDescent="0.25">
      <c r="A50" s="40"/>
      <c r="B50" s="1412" t="s">
        <v>247</v>
      </c>
      <c r="C50" s="1413"/>
      <c r="D50" s="1414"/>
      <c r="E50" s="119"/>
      <c r="F50" s="175"/>
      <c r="G50" s="24"/>
      <c r="H50" s="27"/>
      <c r="I50" s="27"/>
      <c r="J50" s="27"/>
      <c r="K50" s="27"/>
      <c r="L50" s="27"/>
      <c r="M50" s="155"/>
      <c r="N50" s="161">
        <f>SUM(H50:M50)</f>
        <v>0</v>
      </c>
      <c r="O50" s="38"/>
    </row>
    <row r="51" spans="1:15" ht="13.5" x14ac:dyDescent="0.25">
      <c r="A51" s="40"/>
      <c r="B51" s="1412" t="s">
        <v>248</v>
      </c>
      <c r="C51" s="1413"/>
      <c r="D51" s="1414"/>
      <c r="E51" s="119"/>
      <c r="F51" s="175"/>
      <c r="G51" s="24"/>
      <c r="H51" s="27"/>
      <c r="I51" s="27"/>
      <c r="J51" s="27"/>
      <c r="K51" s="27"/>
      <c r="L51" s="27"/>
      <c r="M51" s="155"/>
      <c r="N51" s="161">
        <f>SUM(H51:M51)</f>
        <v>0</v>
      </c>
      <c r="O51" s="38"/>
    </row>
    <row r="52" spans="1:15" ht="13.5" x14ac:dyDescent="0.25">
      <c r="A52" s="40"/>
      <c r="B52" s="1412" t="s">
        <v>249</v>
      </c>
      <c r="C52" s="1413"/>
      <c r="D52" s="1414"/>
      <c r="E52" s="119"/>
      <c r="F52" s="175"/>
      <c r="G52" s="24"/>
      <c r="H52" s="28"/>
      <c r="I52" s="28"/>
      <c r="J52" s="28"/>
      <c r="K52" s="28"/>
      <c r="L52" s="28"/>
      <c r="M52" s="150"/>
      <c r="N52" s="162">
        <f>SUM(H52:M52)</f>
        <v>0</v>
      </c>
      <c r="O52" s="38"/>
    </row>
    <row r="53" spans="1:15" ht="13.5" x14ac:dyDescent="0.25">
      <c r="A53" s="40"/>
      <c r="B53" s="1409" t="s">
        <v>250</v>
      </c>
      <c r="C53" s="1410"/>
      <c r="D53" s="1411"/>
      <c r="E53" s="119"/>
      <c r="F53" s="119"/>
      <c r="G53" s="24"/>
      <c r="H53" s="163">
        <f>+H49-H50-H51+H52</f>
        <v>0</v>
      </c>
      <c r="I53" s="163">
        <f t="shared" ref="I53:N53" si="11">+I49-I50-I51+I52</f>
        <v>0</v>
      </c>
      <c r="J53" s="163">
        <f t="shared" si="11"/>
        <v>0</v>
      </c>
      <c r="K53" s="163">
        <f t="shared" si="11"/>
        <v>0</v>
      </c>
      <c r="L53" s="163">
        <f t="shared" si="11"/>
        <v>0</v>
      </c>
      <c r="M53" s="163">
        <f t="shared" si="11"/>
        <v>0</v>
      </c>
      <c r="N53" s="179">
        <f t="shared" si="11"/>
        <v>0</v>
      </c>
      <c r="O53" s="38"/>
    </row>
    <row r="54" spans="1:15" ht="4.5" customHeight="1" x14ac:dyDescent="0.2">
      <c r="A54" s="40"/>
      <c r="B54" s="40"/>
      <c r="C54" s="40"/>
      <c r="D54" s="40"/>
      <c r="E54" s="40"/>
      <c r="F54" s="40"/>
      <c r="G54" s="40"/>
      <c r="H54" s="40"/>
      <c r="I54" s="40"/>
      <c r="J54" s="40"/>
      <c r="K54" s="40"/>
      <c r="L54" s="40"/>
      <c r="M54" s="40"/>
      <c r="N54" s="40"/>
      <c r="O54" s="40"/>
    </row>
    <row r="55" spans="1:15" hidden="1" x14ac:dyDescent="0.2">
      <c r="F55" s="6"/>
    </row>
    <row r="56" spans="1:15" hidden="1" x14ac:dyDescent="0.2">
      <c r="F56" s="6"/>
    </row>
    <row r="57" spans="1:15" hidden="1" x14ac:dyDescent="0.2">
      <c r="F57" s="6"/>
    </row>
    <row r="58" spans="1:15" hidden="1" x14ac:dyDescent="0.2">
      <c r="F58" s="6"/>
    </row>
    <row r="59" spans="1:15" hidden="1" x14ac:dyDescent="0.2">
      <c r="F59" s="6"/>
    </row>
    <row r="60" spans="1:15" hidden="1" x14ac:dyDescent="0.2">
      <c r="F60" s="6"/>
    </row>
  </sheetData>
  <sheetProtection algorithmName="SHA-512" hashValue="Tbxv81Cx5eUi15eJfPFeZR+aQne0fKEXrUGjZ8UuM5fHZ5bjs5v6of8Y2XC1hSos030zvM4GsiIHctWbO0Ve3A==" saltValue="oJ+E6uKdWnMN7JBsPsosvQ==" spinCount="100000" sheet="1" objects="1" scenarios="1" formatCells="0" formatColumns="0" formatRows="0" selectLockedCells="1"/>
  <mergeCells count="33">
    <mergeCell ref="B15:D15"/>
    <mergeCell ref="B4:H4"/>
    <mergeCell ref="B8:K8"/>
    <mergeCell ref="B10:D10"/>
    <mergeCell ref="B12:D12"/>
    <mergeCell ref="B14:D14"/>
    <mergeCell ref="B22:D22"/>
    <mergeCell ref="B24:D24"/>
    <mergeCell ref="B16:D16"/>
    <mergeCell ref="B17:D17"/>
    <mergeCell ref="B18:D18"/>
    <mergeCell ref="B20:D20"/>
    <mergeCell ref="B37:D37"/>
    <mergeCell ref="B28:D28"/>
    <mergeCell ref="B26:D26"/>
    <mergeCell ref="B35:D35"/>
    <mergeCell ref="B38:D38"/>
    <mergeCell ref="B33:D33"/>
    <mergeCell ref="B27:D27"/>
    <mergeCell ref="B29:D29"/>
    <mergeCell ref="B31:D31"/>
    <mergeCell ref="B53:D53"/>
    <mergeCell ref="B39:D39"/>
    <mergeCell ref="B40:D40"/>
    <mergeCell ref="B42:D42"/>
    <mergeCell ref="B44:D44"/>
    <mergeCell ref="B45:D45"/>
    <mergeCell ref="B46:D46"/>
    <mergeCell ref="B47:D47"/>
    <mergeCell ref="B49:D49"/>
    <mergeCell ref="B50:D50"/>
    <mergeCell ref="B51:D51"/>
    <mergeCell ref="B52:D52"/>
  </mergeCells>
  <pageMargins left="0.39370078740157483" right="0.19685039370078741" top="0.39370078740157483" bottom="0.39370078740157483" header="0.31496062992125984" footer="0.31496062992125984"/>
  <pageSetup orientation="landscape" horizontalDpi="4294967293" vertic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75"/>
  <sheetViews>
    <sheetView showGridLines="0" showRowColHeaders="0" zoomScale="110" zoomScaleNormal="110" workbookViewId="0">
      <pane xSplit="1" ySplit="11" topLeftCell="B12" activePane="bottomRight" state="frozen"/>
      <selection pane="topRight" activeCell="B1" sqref="B1"/>
      <selection pane="bottomLeft" activeCell="A12" sqref="A12"/>
      <selection pane="bottomRight" activeCell="P39" sqref="P39"/>
    </sheetView>
  </sheetViews>
  <sheetFormatPr baseColWidth="10" defaultColWidth="0" defaultRowHeight="12.75" zeroHeight="1" x14ac:dyDescent="0.2"/>
  <cols>
    <col min="1" max="1" width="2.7109375" customWidth="1"/>
    <col min="2" max="2" width="11.7109375" customWidth="1"/>
    <col min="3" max="3" width="3.7109375" customWidth="1"/>
    <col min="4" max="4" width="11.7109375" customWidth="1"/>
    <col min="5" max="5" width="0.85546875" customWidth="1"/>
    <col min="6" max="7" width="11.7109375" customWidth="1"/>
    <col min="8" max="8" width="0.85546875" customWidth="1"/>
    <col min="9" max="9" width="11.7109375" customWidth="1"/>
    <col min="10" max="13" width="10.7109375" customWidth="1"/>
    <col min="14" max="17" width="9.7109375" customWidth="1"/>
    <col min="18" max="18" width="11.7109375" customWidth="1"/>
    <col min="19" max="19" width="2.7109375" customWidth="1"/>
    <col min="20" max="21" width="3.140625" hidden="1" customWidth="1"/>
    <col min="22" max="22" width="3.42578125" hidden="1" customWidth="1"/>
    <col min="23" max="23" width="3.7109375" hidden="1" customWidth="1"/>
    <col min="24" max="16384" width="11.42578125" hidden="1"/>
  </cols>
  <sheetData>
    <row r="1" spans="1:20" x14ac:dyDescent="0.2">
      <c r="A1" s="38"/>
      <c r="B1" s="40"/>
      <c r="C1" s="40"/>
      <c r="D1" s="40"/>
      <c r="E1" s="40"/>
      <c r="F1" s="40"/>
      <c r="G1" s="40"/>
      <c r="H1" s="40"/>
      <c r="I1" s="40"/>
      <c r="J1" s="40"/>
      <c r="K1" s="40"/>
      <c r="L1" s="40"/>
      <c r="M1" s="40"/>
      <c r="N1" s="40"/>
      <c r="O1" s="40"/>
      <c r="P1" s="40"/>
      <c r="Q1" s="40"/>
      <c r="R1" s="40"/>
      <c r="S1" s="38"/>
      <c r="T1" s="37"/>
    </row>
    <row r="2" spans="1:20" x14ac:dyDescent="0.2">
      <c r="A2" s="38"/>
      <c r="B2" s="221" t="str">
        <f>+'Datos Generales'!D13</f>
        <v xml:space="preserve">  </v>
      </c>
      <c r="C2" s="58"/>
      <c r="D2" s="233" t="str">
        <f>+'Datos Generales'!D14</f>
        <v xml:space="preserve"> </v>
      </c>
      <c r="E2" s="58"/>
      <c r="F2" s="221" t="str">
        <f>+'Datos Generales'!D15</f>
        <v xml:space="preserve"> </v>
      </c>
      <c r="G2" s="221"/>
      <c r="H2" s="58"/>
      <c r="I2" s="221" t="str">
        <f>+'Datos Generales'!D16</f>
        <v xml:space="preserve"> </v>
      </c>
      <c r="J2" s="58"/>
      <c r="K2" s="58"/>
      <c r="L2" s="58"/>
      <c r="M2" s="58"/>
      <c r="N2" s="58"/>
      <c r="O2" s="58"/>
      <c r="P2" s="58"/>
      <c r="Q2" s="58"/>
      <c r="R2" s="220" t="s">
        <v>251</v>
      </c>
      <c r="S2" s="35"/>
      <c r="T2" s="37"/>
    </row>
    <row r="3" spans="1:20" ht="3" customHeight="1" x14ac:dyDescent="0.2">
      <c r="A3" s="38"/>
      <c r="B3" s="58"/>
      <c r="C3" s="58"/>
      <c r="D3" s="58"/>
      <c r="E3" s="58"/>
      <c r="F3" s="58"/>
      <c r="G3" s="58"/>
      <c r="H3" s="58"/>
      <c r="I3" s="58"/>
      <c r="J3" s="58"/>
      <c r="K3" s="58"/>
      <c r="L3" s="58"/>
      <c r="M3" s="58"/>
      <c r="N3" s="58"/>
      <c r="O3" s="58"/>
      <c r="P3" s="58"/>
      <c r="Q3" s="58"/>
      <c r="R3" s="58"/>
      <c r="S3" s="35"/>
      <c r="T3" s="37"/>
    </row>
    <row r="4" spans="1:20" ht="13.5" x14ac:dyDescent="0.25">
      <c r="A4" s="40"/>
      <c r="B4" s="1378">
        <f>+'Datos Generales'!D17</f>
        <v>0</v>
      </c>
      <c r="C4" s="1378"/>
      <c r="D4" s="1378"/>
      <c r="E4" s="1378"/>
      <c r="F4" s="1378"/>
      <c r="G4" s="1378"/>
      <c r="H4" s="1378"/>
      <c r="I4" s="1378"/>
      <c r="J4" s="58"/>
      <c r="K4" s="58"/>
      <c r="L4" s="58"/>
      <c r="M4" s="58"/>
      <c r="N4" s="58"/>
      <c r="O4" s="58"/>
      <c r="P4" s="58"/>
      <c r="Q4" s="58"/>
      <c r="R4" s="220" t="s">
        <v>17</v>
      </c>
      <c r="S4" s="35"/>
      <c r="T4" s="37"/>
    </row>
    <row r="5" spans="1:20" ht="3" customHeight="1" x14ac:dyDescent="0.2">
      <c r="A5" s="38"/>
      <c r="B5" s="58"/>
      <c r="C5" s="58"/>
      <c r="D5" s="58"/>
      <c r="E5" s="58"/>
      <c r="F5" s="58"/>
      <c r="G5" s="58"/>
      <c r="H5" s="58"/>
      <c r="I5" s="58"/>
      <c r="J5" s="58"/>
      <c r="K5" s="58"/>
      <c r="L5" s="58"/>
      <c r="M5" s="58"/>
      <c r="N5" s="58"/>
      <c r="O5" s="58"/>
      <c r="P5" s="58"/>
      <c r="Q5" s="58"/>
      <c r="R5" s="58"/>
      <c r="S5" s="35"/>
      <c r="T5" s="37"/>
    </row>
    <row r="6" spans="1:20" x14ac:dyDescent="0.2">
      <c r="A6" s="38"/>
      <c r="B6" s="221" t="str">
        <f>+'Datos Generales'!D12</f>
        <v xml:space="preserve"> </v>
      </c>
      <c r="C6" s="221">
        <f>+'Datos Generales'!J12</f>
        <v>0</v>
      </c>
      <c r="D6" s="58"/>
      <c r="E6" s="58"/>
      <c r="F6" s="58"/>
      <c r="G6" s="58"/>
      <c r="H6" s="58"/>
      <c r="I6" s="58"/>
      <c r="J6" s="58"/>
      <c r="K6" s="58"/>
      <c r="L6" s="58"/>
      <c r="M6" s="58"/>
      <c r="N6" s="58"/>
      <c r="O6" s="58"/>
      <c r="P6" s="58"/>
      <c r="Q6" s="58"/>
      <c r="R6" s="220">
        <f>+'Datos Generales'!D11</f>
        <v>2025</v>
      </c>
      <c r="S6" s="35"/>
      <c r="T6" s="37"/>
    </row>
    <row r="7" spans="1:20" ht="3" customHeight="1" x14ac:dyDescent="0.2">
      <c r="A7" s="38"/>
      <c r="B7" s="47"/>
      <c r="C7" s="58"/>
      <c r="D7" s="47"/>
      <c r="E7" s="47"/>
      <c r="F7" s="47"/>
      <c r="G7" s="47"/>
      <c r="H7" s="47"/>
      <c r="I7" s="47"/>
      <c r="J7" s="47"/>
      <c r="K7" s="47"/>
      <c r="L7" s="47"/>
      <c r="M7" s="47"/>
      <c r="N7" s="47"/>
      <c r="O7" s="47"/>
      <c r="P7" s="47"/>
      <c r="Q7" s="47"/>
      <c r="R7" s="47"/>
      <c r="S7" s="35"/>
      <c r="T7" s="37"/>
    </row>
    <row r="8" spans="1:20" ht="16.5" x14ac:dyDescent="0.3">
      <c r="A8" s="40"/>
      <c r="B8" s="1406" t="s">
        <v>252</v>
      </c>
      <c r="C8" s="1407"/>
      <c r="D8" s="1407"/>
      <c r="E8" s="1407"/>
      <c r="F8" s="1407"/>
      <c r="G8" s="1407"/>
      <c r="H8" s="1407"/>
      <c r="I8" s="1407"/>
      <c r="J8" s="1407"/>
      <c r="K8" s="1407"/>
      <c r="L8" s="1407"/>
      <c r="M8" s="1408"/>
      <c r="N8" s="58"/>
      <c r="O8" s="58"/>
      <c r="P8" s="58"/>
      <c r="Q8" s="58"/>
      <c r="R8" s="58"/>
      <c r="S8" s="35"/>
      <c r="T8" s="37"/>
    </row>
    <row r="9" spans="1:20" ht="3" customHeight="1" x14ac:dyDescent="0.2">
      <c r="A9" s="38"/>
      <c r="B9" s="47"/>
      <c r="C9" s="47"/>
      <c r="D9" s="47"/>
      <c r="E9" s="47"/>
      <c r="F9" s="47"/>
      <c r="G9" s="47"/>
      <c r="H9" s="47"/>
      <c r="I9" s="47"/>
      <c r="J9" s="47"/>
      <c r="K9" s="47"/>
      <c r="L9" s="47"/>
      <c r="M9" s="47"/>
      <c r="N9" s="47"/>
      <c r="O9" s="47"/>
      <c r="P9" s="47"/>
      <c r="Q9" s="47"/>
      <c r="R9" s="47"/>
      <c r="S9" s="35"/>
      <c r="T9" s="37"/>
    </row>
    <row r="10" spans="1:20" ht="40.5" x14ac:dyDescent="0.25">
      <c r="A10" s="40"/>
      <c r="B10" s="769" t="s">
        <v>253</v>
      </c>
      <c r="C10" s="770"/>
      <c r="D10" s="771"/>
      <c r="E10" s="119"/>
      <c r="F10" s="142" t="s">
        <v>376</v>
      </c>
      <c r="G10" s="142" t="s">
        <v>375</v>
      </c>
      <c r="H10" s="115"/>
      <c r="I10" s="142" t="s">
        <v>254</v>
      </c>
      <c r="J10" s="142" t="s">
        <v>267</v>
      </c>
      <c r="K10" s="142" t="s">
        <v>274</v>
      </c>
      <c r="L10" s="142" t="s">
        <v>268</v>
      </c>
      <c r="M10" s="142" t="s">
        <v>269</v>
      </c>
      <c r="N10" s="142" t="s">
        <v>270</v>
      </c>
      <c r="O10" s="142" t="s">
        <v>271</v>
      </c>
      <c r="P10" s="142" t="s">
        <v>272</v>
      </c>
      <c r="Q10" s="142" t="s">
        <v>273</v>
      </c>
      <c r="R10" s="142" t="s">
        <v>203</v>
      </c>
      <c r="S10" s="139"/>
      <c r="T10" s="37"/>
    </row>
    <row r="11" spans="1:20" ht="3" customHeight="1" x14ac:dyDescent="0.2">
      <c r="A11" s="40"/>
      <c r="B11" s="40"/>
      <c r="C11" s="40"/>
      <c r="D11" s="40"/>
      <c r="E11" s="40"/>
      <c r="F11" s="40"/>
      <c r="G11" s="40"/>
      <c r="H11" s="40"/>
      <c r="I11" s="40"/>
      <c r="J11" s="40"/>
      <c r="K11" s="40"/>
      <c r="L11" s="40"/>
      <c r="M11" s="40"/>
      <c r="N11" s="40"/>
      <c r="O11" s="40"/>
      <c r="P11" s="40"/>
      <c r="Q11" s="40"/>
      <c r="R11" s="40"/>
      <c r="S11" s="40"/>
      <c r="T11" s="37"/>
    </row>
    <row r="12" spans="1:20" ht="13.5" x14ac:dyDescent="0.25">
      <c r="A12" s="40"/>
      <c r="B12" s="806" t="s">
        <v>91</v>
      </c>
      <c r="C12" s="807"/>
      <c r="D12" s="808"/>
      <c r="E12" s="119"/>
      <c r="F12" s="146">
        <f>SUM(F14:F25)</f>
        <v>0</v>
      </c>
      <c r="G12" s="146">
        <f>SUM(G14:G25)</f>
        <v>0</v>
      </c>
      <c r="H12" s="115"/>
      <c r="I12" s="146">
        <f>SUM(I14:I25)</f>
        <v>0</v>
      </c>
      <c r="J12" s="146">
        <f t="shared" ref="J12:R12" si="0">SUM(J14:J25)</f>
        <v>0</v>
      </c>
      <c r="K12" s="146">
        <f t="shared" si="0"/>
        <v>0</v>
      </c>
      <c r="L12" s="146">
        <f t="shared" si="0"/>
        <v>0</v>
      </c>
      <c r="M12" s="146">
        <f t="shared" si="0"/>
        <v>0</v>
      </c>
      <c r="N12" s="146">
        <f t="shared" si="0"/>
        <v>0</v>
      </c>
      <c r="O12" s="146">
        <f t="shared" si="0"/>
        <v>0</v>
      </c>
      <c r="P12" s="146">
        <f t="shared" si="0"/>
        <v>0</v>
      </c>
      <c r="Q12" s="146">
        <f t="shared" si="0"/>
        <v>0</v>
      </c>
      <c r="R12" s="146">
        <f t="shared" si="0"/>
        <v>0</v>
      </c>
      <c r="S12" s="139"/>
      <c r="T12" s="37"/>
    </row>
    <row r="13" spans="1:20" ht="3" customHeight="1" x14ac:dyDescent="0.2">
      <c r="A13" s="38"/>
      <c r="B13" s="58"/>
      <c r="C13" s="47"/>
      <c r="D13" s="47"/>
      <c r="E13" s="47"/>
      <c r="F13" s="58"/>
      <c r="G13" s="58"/>
      <c r="H13" s="47"/>
      <c r="I13" s="47"/>
      <c r="J13" s="47"/>
      <c r="K13" s="47"/>
      <c r="L13" s="47"/>
      <c r="M13" s="47"/>
      <c r="N13" s="47"/>
      <c r="O13" s="47"/>
      <c r="P13" s="47"/>
      <c r="Q13" s="47"/>
      <c r="R13" s="47"/>
      <c r="S13" s="35"/>
      <c r="T13" s="37"/>
    </row>
    <row r="14" spans="1:20" ht="13.5" x14ac:dyDescent="0.25">
      <c r="A14" s="418">
        <v>1</v>
      </c>
      <c r="B14" s="1397" t="s">
        <v>255</v>
      </c>
      <c r="C14" s="1398"/>
      <c r="D14" s="1399"/>
      <c r="E14" s="38"/>
      <c r="F14" s="75"/>
      <c r="G14" s="75"/>
      <c r="H14" s="24"/>
      <c r="I14" s="177">
        <f>ROUND(+F14*0.04+G14*0.04,-1)</f>
        <v>0</v>
      </c>
      <c r="J14" s="178">
        <f>ROUND(+F14*0.085,-1)</f>
        <v>0</v>
      </c>
      <c r="K14" s="177">
        <f>ROUND((+F14+G14)*0.04,-1)</f>
        <v>0</v>
      </c>
      <c r="L14" s="182">
        <f>ROUND((+F14+G14)*0.12,-1)</f>
        <v>0</v>
      </c>
      <c r="M14" s="26"/>
      <c r="N14" s="177">
        <f>ROUND((+F14+G14)*0.04,-1)</f>
        <v>0</v>
      </c>
      <c r="O14" s="177">
        <f>ROUND(+F14*0.03,-1)</f>
        <v>0</v>
      </c>
      <c r="P14" s="177">
        <f>ROUND(+F14*0.02,-1)</f>
        <v>0</v>
      </c>
      <c r="Q14" s="26"/>
      <c r="R14" s="160">
        <f>SUM(I14:Q14)</f>
        <v>0</v>
      </c>
      <c r="S14" s="38"/>
      <c r="T14" s="37"/>
    </row>
    <row r="15" spans="1:20" ht="13.5" x14ac:dyDescent="0.25">
      <c r="A15" s="418">
        <v>2</v>
      </c>
      <c r="B15" s="1386" t="s">
        <v>256</v>
      </c>
      <c r="C15" s="1387"/>
      <c r="D15" s="1388"/>
      <c r="E15" s="38"/>
      <c r="F15" s="76"/>
      <c r="G15" s="76"/>
      <c r="H15" s="24"/>
      <c r="I15" s="180">
        <f t="shared" ref="I15:I25" si="1">ROUND(+F15*0.04,0)</f>
        <v>0</v>
      </c>
      <c r="J15" s="183">
        <f t="shared" ref="J15:J25" si="2">ROUND(+F15*0.085,0)</f>
        <v>0</v>
      </c>
      <c r="K15" s="180">
        <f t="shared" ref="K15:K25" si="3">ROUND(+F15*0.04,0)</f>
        <v>0</v>
      </c>
      <c r="L15" s="185">
        <f t="shared" ref="L15:L25" si="4">ROUND(+F15*0.12,0)</f>
        <v>0</v>
      </c>
      <c r="M15" s="27"/>
      <c r="N15" s="180">
        <f t="shared" ref="N15:N25" si="5">ROUND(+F15*0.04,0)</f>
        <v>0</v>
      </c>
      <c r="O15" s="180">
        <f t="shared" ref="O15:O25" si="6">ROUND(+F15*0.03,0)</f>
        <v>0</v>
      </c>
      <c r="P15" s="180">
        <f t="shared" ref="P15:P25" si="7">ROUND(+F15*0.02,0)</f>
        <v>0</v>
      </c>
      <c r="Q15" s="27"/>
      <c r="R15" s="161">
        <f t="shared" ref="R15:R25" si="8">SUM(I15:Q15)</f>
        <v>0</v>
      </c>
      <c r="S15" s="38"/>
      <c r="T15" s="37"/>
    </row>
    <row r="16" spans="1:20" ht="13.5" x14ac:dyDescent="0.25">
      <c r="A16" s="418">
        <v>3</v>
      </c>
      <c r="B16" s="1386" t="s">
        <v>257</v>
      </c>
      <c r="C16" s="1387"/>
      <c r="D16" s="1388"/>
      <c r="E16" s="38"/>
      <c r="F16" s="76"/>
      <c r="G16" s="76"/>
      <c r="H16" s="24"/>
      <c r="I16" s="180">
        <f t="shared" si="1"/>
        <v>0</v>
      </c>
      <c r="J16" s="183">
        <f t="shared" si="2"/>
        <v>0</v>
      </c>
      <c r="K16" s="180">
        <f t="shared" si="3"/>
        <v>0</v>
      </c>
      <c r="L16" s="185">
        <f t="shared" si="4"/>
        <v>0</v>
      </c>
      <c r="M16" s="27"/>
      <c r="N16" s="180">
        <f t="shared" si="5"/>
        <v>0</v>
      </c>
      <c r="O16" s="180">
        <f t="shared" si="6"/>
        <v>0</v>
      </c>
      <c r="P16" s="180">
        <f t="shared" si="7"/>
        <v>0</v>
      </c>
      <c r="Q16" s="27"/>
      <c r="R16" s="161">
        <f t="shared" si="8"/>
        <v>0</v>
      </c>
      <c r="S16" s="38"/>
      <c r="T16" s="37"/>
    </row>
    <row r="17" spans="1:20" ht="13.5" x14ac:dyDescent="0.25">
      <c r="A17" s="418">
        <v>4</v>
      </c>
      <c r="B17" s="1386" t="s">
        <v>258</v>
      </c>
      <c r="C17" s="1387"/>
      <c r="D17" s="1388"/>
      <c r="E17" s="38"/>
      <c r="F17" s="76"/>
      <c r="G17" s="76"/>
      <c r="H17" s="24"/>
      <c r="I17" s="180">
        <f t="shared" si="1"/>
        <v>0</v>
      </c>
      <c r="J17" s="183">
        <f t="shared" si="2"/>
        <v>0</v>
      </c>
      <c r="K17" s="180">
        <f t="shared" si="3"/>
        <v>0</v>
      </c>
      <c r="L17" s="185">
        <f t="shared" si="4"/>
        <v>0</v>
      </c>
      <c r="M17" s="27"/>
      <c r="N17" s="180">
        <f t="shared" si="5"/>
        <v>0</v>
      </c>
      <c r="O17" s="180">
        <f t="shared" si="6"/>
        <v>0</v>
      </c>
      <c r="P17" s="180">
        <f t="shared" si="7"/>
        <v>0</v>
      </c>
      <c r="Q17" s="27"/>
      <c r="R17" s="161">
        <f t="shared" si="8"/>
        <v>0</v>
      </c>
      <c r="S17" s="38"/>
      <c r="T17" s="37"/>
    </row>
    <row r="18" spans="1:20" ht="13.5" x14ac:dyDescent="0.25">
      <c r="A18" s="418">
        <v>5</v>
      </c>
      <c r="B18" s="1386" t="s">
        <v>259</v>
      </c>
      <c r="C18" s="1387"/>
      <c r="D18" s="1388"/>
      <c r="E18" s="38"/>
      <c r="F18" s="76"/>
      <c r="G18" s="76"/>
      <c r="H18" s="24"/>
      <c r="I18" s="180">
        <f t="shared" si="1"/>
        <v>0</v>
      </c>
      <c r="J18" s="183">
        <f t="shared" si="2"/>
        <v>0</v>
      </c>
      <c r="K18" s="180">
        <f t="shared" si="3"/>
        <v>0</v>
      </c>
      <c r="L18" s="185">
        <f t="shared" si="4"/>
        <v>0</v>
      </c>
      <c r="M18" s="27"/>
      <c r="N18" s="180">
        <f t="shared" si="5"/>
        <v>0</v>
      </c>
      <c r="O18" s="180">
        <f t="shared" si="6"/>
        <v>0</v>
      </c>
      <c r="P18" s="180">
        <f t="shared" si="7"/>
        <v>0</v>
      </c>
      <c r="Q18" s="27"/>
      <c r="R18" s="161">
        <f t="shared" si="8"/>
        <v>0</v>
      </c>
      <c r="S18" s="38"/>
      <c r="T18" s="37"/>
    </row>
    <row r="19" spans="1:20" ht="13.5" x14ac:dyDescent="0.25">
      <c r="A19" s="418">
        <v>6</v>
      </c>
      <c r="B19" s="1386" t="s">
        <v>261</v>
      </c>
      <c r="C19" s="1387"/>
      <c r="D19" s="1388"/>
      <c r="E19" s="38"/>
      <c r="F19" s="76"/>
      <c r="G19" s="76"/>
      <c r="H19" s="24"/>
      <c r="I19" s="180">
        <f t="shared" si="1"/>
        <v>0</v>
      </c>
      <c r="J19" s="183">
        <f t="shared" si="2"/>
        <v>0</v>
      </c>
      <c r="K19" s="180">
        <f t="shared" si="3"/>
        <v>0</v>
      </c>
      <c r="L19" s="185">
        <f t="shared" si="4"/>
        <v>0</v>
      </c>
      <c r="M19" s="27"/>
      <c r="N19" s="180">
        <f t="shared" si="5"/>
        <v>0</v>
      </c>
      <c r="O19" s="180">
        <f t="shared" si="6"/>
        <v>0</v>
      </c>
      <c r="P19" s="180">
        <f t="shared" si="7"/>
        <v>0</v>
      </c>
      <c r="Q19" s="27"/>
      <c r="R19" s="161">
        <f t="shared" si="8"/>
        <v>0</v>
      </c>
      <c r="S19" s="38"/>
      <c r="T19" s="37"/>
    </row>
    <row r="20" spans="1:20" ht="13.5" x14ac:dyDescent="0.25">
      <c r="A20" s="418">
        <v>7</v>
      </c>
      <c r="B20" s="1386" t="s">
        <v>260</v>
      </c>
      <c r="C20" s="1387"/>
      <c r="D20" s="1388"/>
      <c r="E20" s="38"/>
      <c r="F20" s="76"/>
      <c r="G20" s="76"/>
      <c r="H20" s="24"/>
      <c r="I20" s="180">
        <f t="shared" si="1"/>
        <v>0</v>
      </c>
      <c r="J20" s="183">
        <f t="shared" si="2"/>
        <v>0</v>
      </c>
      <c r="K20" s="180">
        <f t="shared" si="3"/>
        <v>0</v>
      </c>
      <c r="L20" s="185">
        <f t="shared" si="4"/>
        <v>0</v>
      </c>
      <c r="M20" s="27"/>
      <c r="N20" s="180">
        <f t="shared" si="5"/>
        <v>0</v>
      </c>
      <c r="O20" s="180">
        <f t="shared" si="6"/>
        <v>0</v>
      </c>
      <c r="P20" s="180">
        <f t="shared" si="7"/>
        <v>0</v>
      </c>
      <c r="Q20" s="27"/>
      <c r="R20" s="161">
        <f t="shared" si="8"/>
        <v>0</v>
      </c>
      <c r="S20" s="38"/>
      <c r="T20" s="37"/>
    </row>
    <row r="21" spans="1:20" ht="13.5" x14ac:dyDescent="0.25">
      <c r="A21" s="418">
        <v>8</v>
      </c>
      <c r="B21" s="1386" t="s">
        <v>262</v>
      </c>
      <c r="C21" s="1387"/>
      <c r="D21" s="1388"/>
      <c r="E21" s="38"/>
      <c r="F21" s="76"/>
      <c r="G21" s="76"/>
      <c r="H21" s="24"/>
      <c r="I21" s="180">
        <f t="shared" si="1"/>
        <v>0</v>
      </c>
      <c r="J21" s="183">
        <f t="shared" si="2"/>
        <v>0</v>
      </c>
      <c r="K21" s="180">
        <f t="shared" si="3"/>
        <v>0</v>
      </c>
      <c r="L21" s="185">
        <f t="shared" si="4"/>
        <v>0</v>
      </c>
      <c r="M21" s="27"/>
      <c r="N21" s="180">
        <f t="shared" si="5"/>
        <v>0</v>
      </c>
      <c r="O21" s="180">
        <f t="shared" si="6"/>
        <v>0</v>
      </c>
      <c r="P21" s="180">
        <f t="shared" si="7"/>
        <v>0</v>
      </c>
      <c r="Q21" s="27"/>
      <c r="R21" s="161">
        <f t="shared" si="8"/>
        <v>0</v>
      </c>
      <c r="S21" s="38"/>
      <c r="T21" s="37"/>
    </row>
    <row r="22" spans="1:20" ht="13.5" x14ac:dyDescent="0.25">
      <c r="A22" s="418">
        <v>9</v>
      </c>
      <c r="B22" s="1386" t="s">
        <v>263</v>
      </c>
      <c r="C22" s="1387"/>
      <c r="D22" s="1388"/>
      <c r="E22" s="38"/>
      <c r="F22" s="76"/>
      <c r="G22" s="76"/>
      <c r="H22" s="24"/>
      <c r="I22" s="180">
        <f t="shared" si="1"/>
        <v>0</v>
      </c>
      <c r="J22" s="183">
        <f t="shared" si="2"/>
        <v>0</v>
      </c>
      <c r="K22" s="180">
        <f t="shared" si="3"/>
        <v>0</v>
      </c>
      <c r="L22" s="185">
        <f t="shared" si="4"/>
        <v>0</v>
      </c>
      <c r="M22" s="27"/>
      <c r="N22" s="180">
        <f t="shared" si="5"/>
        <v>0</v>
      </c>
      <c r="O22" s="180">
        <f t="shared" si="6"/>
        <v>0</v>
      </c>
      <c r="P22" s="180">
        <f t="shared" si="7"/>
        <v>0</v>
      </c>
      <c r="Q22" s="27"/>
      <c r="R22" s="161">
        <f t="shared" si="8"/>
        <v>0</v>
      </c>
      <c r="S22" s="38"/>
      <c r="T22" s="37"/>
    </row>
    <row r="23" spans="1:20" ht="13.5" x14ac:dyDescent="0.25">
      <c r="A23" s="418">
        <v>10</v>
      </c>
      <c r="B23" s="1386" t="s">
        <v>264</v>
      </c>
      <c r="C23" s="1387"/>
      <c r="D23" s="1388"/>
      <c r="E23" s="38"/>
      <c r="F23" s="76"/>
      <c r="G23" s="76"/>
      <c r="H23" s="24"/>
      <c r="I23" s="180">
        <f t="shared" si="1"/>
        <v>0</v>
      </c>
      <c r="J23" s="183">
        <f t="shared" si="2"/>
        <v>0</v>
      </c>
      <c r="K23" s="180">
        <f t="shared" si="3"/>
        <v>0</v>
      </c>
      <c r="L23" s="185">
        <f t="shared" si="4"/>
        <v>0</v>
      </c>
      <c r="M23" s="27"/>
      <c r="N23" s="180">
        <f t="shared" si="5"/>
        <v>0</v>
      </c>
      <c r="O23" s="180">
        <f t="shared" si="6"/>
        <v>0</v>
      </c>
      <c r="P23" s="180">
        <f t="shared" si="7"/>
        <v>0</v>
      </c>
      <c r="Q23" s="27"/>
      <c r="R23" s="161">
        <f t="shared" si="8"/>
        <v>0</v>
      </c>
      <c r="S23" s="38"/>
      <c r="T23" s="37"/>
    </row>
    <row r="24" spans="1:20" ht="13.5" x14ac:dyDescent="0.25">
      <c r="A24" s="418">
        <v>11</v>
      </c>
      <c r="B24" s="1386" t="s">
        <v>265</v>
      </c>
      <c r="C24" s="1387"/>
      <c r="D24" s="1388"/>
      <c r="E24" s="38"/>
      <c r="F24" s="76"/>
      <c r="G24" s="76"/>
      <c r="H24" s="24"/>
      <c r="I24" s="180">
        <f t="shared" si="1"/>
        <v>0</v>
      </c>
      <c r="J24" s="183">
        <f t="shared" si="2"/>
        <v>0</v>
      </c>
      <c r="K24" s="180">
        <f t="shared" si="3"/>
        <v>0</v>
      </c>
      <c r="L24" s="185">
        <f t="shared" si="4"/>
        <v>0</v>
      </c>
      <c r="M24" s="27"/>
      <c r="N24" s="180">
        <f t="shared" si="5"/>
        <v>0</v>
      </c>
      <c r="O24" s="180">
        <f t="shared" si="6"/>
        <v>0</v>
      </c>
      <c r="P24" s="180">
        <f t="shared" si="7"/>
        <v>0</v>
      </c>
      <c r="Q24" s="27"/>
      <c r="R24" s="161">
        <f t="shared" si="8"/>
        <v>0</v>
      </c>
      <c r="S24" s="38"/>
      <c r="T24" s="37"/>
    </row>
    <row r="25" spans="1:20" ht="13.5" x14ac:dyDescent="0.25">
      <c r="A25" s="418">
        <v>12</v>
      </c>
      <c r="B25" s="1403" t="s">
        <v>266</v>
      </c>
      <c r="C25" s="1404"/>
      <c r="D25" s="1405"/>
      <c r="E25" s="38"/>
      <c r="F25" s="77"/>
      <c r="G25" s="77"/>
      <c r="H25" s="24"/>
      <c r="I25" s="181">
        <f t="shared" si="1"/>
        <v>0</v>
      </c>
      <c r="J25" s="184">
        <f t="shared" si="2"/>
        <v>0</v>
      </c>
      <c r="K25" s="181">
        <f t="shared" si="3"/>
        <v>0</v>
      </c>
      <c r="L25" s="186">
        <f t="shared" si="4"/>
        <v>0</v>
      </c>
      <c r="M25" s="28"/>
      <c r="N25" s="181">
        <f t="shared" si="5"/>
        <v>0</v>
      </c>
      <c r="O25" s="181">
        <f t="shared" si="6"/>
        <v>0</v>
      </c>
      <c r="P25" s="181">
        <f t="shared" si="7"/>
        <v>0</v>
      </c>
      <c r="Q25" s="28"/>
      <c r="R25" s="162">
        <f t="shared" si="8"/>
        <v>0</v>
      </c>
      <c r="S25" s="38"/>
      <c r="T25" s="37"/>
    </row>
    <row r="26" spans="1:20" ht="3" customHeight="1" x14ac:dyDescent="0.2">
      <c r="A26" s="38"/>
      <c r="B26" s="38"/>
      <c r="C26" s="38"/>
      <c r="D26" s="38"/>
      <c r="E26" s="38"/>
      <c r="F26" s="38"/>
      <c r="G26" s="38"/>
      <c r="H26" s="38"/>
      <c r="I26" s="38"/>
      <c r="J26" s="38"/>
      <c r="K26" s="38"/>
      <c r="L26" s="38"/>
      <c r="M26" s="38"/>
      <c r="N26" s="38"/>
      <c r="O26" s="38"/>
      <c r="P26" s="38"/>
      <c r="Q26" s="38"/>
      <c r="R26" s="38"/>
      <c r="S26" s="38"/>
      <c r="T26" s="37"/>
    </row>
    <row r="27" spans="1:20" ht="13.5" x14ac:dyDescent="0.25">
      <c r="A27" s="38"/>
      <c r="B27" s="38"/>
      <c r="C27" s="38"/>
      <c r="D27" s="38"/>
      <c r="E27" s="38"/>
      <c r="F27" s="146">
        <f t="shared" ref="F27:G27" si="9">SUM(F29:F73)</f>
        <v>0</v>
      </c>
      <c r="G27" s="146">
        <f t="shared" si="9"/>
        <v>0</v>
      </c>
      <c r="H27" s="115"/>
      <c r="I27" s="146">
        <f>SUM(I29:I73)</f>
        <v>0</v>
      </c>
      <c r="J27" s="146">
        <f t="shared" ref="J27:R27" si="10">SUM(J29:J73)</f>
        <v>0</v>
      </c>
      <c r="K27" s="146">
        <f t="shared" si="10"/>
        <v>0</v>
      </c>
      <c r="L27" s="146">
        <f t="shared" si="10"/>
        <v>0</v>
      </c>
      <c r="M27" s="146">
        <f t="shared" si="10"/>
        <v>0</v>
      </c>
      <c r="N27" s="146">
        <f t="shared" si="10"/>
        <v>0</v>
      </c>
      <c r="O27" s="146">
        <f t="shared" si="10"/>
        <v>0</v>
      </c>
      <c r="P27" s="146">
        <f t="shared" si="10"/>
        <v>0</v>
      </c>
      <c r="Q27" s="146">
        <f t="shared" si="10"/>
        <v>0</v>
      </c>
      <c r="R27" s="146">
        <f t="shared" si="10"/>
        <v>0</v>
      </c>
      <c r="S27" s="38"/>
      <c r="T27" s="37"/>
    </row>
    <row r="28" spans="1:20" ht="3" customHeight="1" x14ac:dyDescent="0.2">
      <c r="A28" s="38"/>
      <c r="B28" s="38"/>
      <c r="C28" s="38"/>
      <c r="D28" s="38"/>
      <c r="E28" s="38"/>
      <c r="F28" s="38"/>
      <c r="G28" s="38"/>
      <c r="H28" s="38"/>
      <c r="I28" s="38"/>
      <c r="J28" s="38"/>
      <c r="K28" s="38"/>
      <c r="L28" s="38"/>
      <c r="M28" s="38"/>
      <c r="N28" s="38"/>
      <c r="O28" s="38"/>
      <c r="P28" s="38"/>
      <c r="Q28" s="38"/>
      <c r="R28" s="38"/>
      <c r="S28" s="38"/>
      <c r="T28" s="37"/>
    </row>
    <row r="29" spans="1:20" ht="13.5" x14ac:dyDescent="0.25">
      <c r="A29" s="418">
        <v>1</v>
      </c>
      <c r="B29" s="1386"/>
      <c r="C29" s="1387"/>
      <c r="D29" s="1388"/>
      <c r="E29" s="38"/>
      <c r="F29" s="76"/>
      <c r="G29" s="417"/>
      <c r="H29" s="24"/>
      <c r="I29" s="27"/>
      <c r="J29" s="27"/>
      <c r="K29" s="27"/>
      <c r="L29" s="27"/>
      <c r="M29" s="27"/>
      <c r="N29" s="27"/>
      <c r="O29" s="27"/>
      <c r="P29" s="27"/>
      <c r="Q29" s="27"/>
      <c r="R29" s="161">
        <f>SUM(I29:Q29)</f>
        <v>0</v>
      </c>
      <c r="S29" s="38"/>
      <c r="T29" s="37"/>
    </row>
    <row r="30" spans="1:20" ht="13.5" x14ac:dyDescent="0.25">
      <c r="A30" s="418">
        <f>+A29+1</f>
        <v>2</v>
      </c>
      <c r="B30" s="403"/>
      <c r="C30" s="404"/>
      <c r="D30" s="405"/>
      <c r="E30" s="38"/>
      <c r="F30" s="76"/>
      <c r="G30" s="417"/>
      <c r="H30" s="24"/>
      <c r="I30" s="27"/>
      <c r="J30" s="27"/>
      <c r="K30" s="27"/>
      <c r="L30" s="27"/>
      <c r="M30" s="27"/>
      <c r="N30" s="27"/>
      <c r="O30" s="27"/>
      <c r="P30" s="27"/>
      <c r="Q30" s="27"/>
      <c r="R30" s="161">
        <f t="shared" ref="R30:R65" si="11">SUM(I30:Q30)</f>
        <v>0</v>
      </c>
      <c r="S30" s="38"/>
      <c r="T30" s="37"/>
    </row>
    <row r="31" spans="1:20" ht="13.5" x14ac:dyDescent="0.25">
      <c r="A31" s="418">
        <f t="shared" ref="A31:A73" si="12">+A30+1</f>
        <v>3</v>
      </c>
      <c r="B31" s="403"/>
      <c r="C31" s="404"/>
      <c r="D31" s="405"/>
      <c r="E31" s="38"/>
      <c r="F31" s="76"/>
      <c r="G31" s="417"/>
      <c r="H31" s="24"/>
      <c r="I31" s="27"/>
      <c r="J31" s="27"/>
      <c r="K31" s="27"/>
      <c r="L31" s="27"/>
      <c r="M31" s="27"/>
      <c r="N31" s="27"/>
      <c r="O31" s="27"/>
      <c r="P31" s="27"/>
      <c r="Q31" s="27"/>
      <c r="R31" s="161">
        <f t="shared" si="11"/>
        <v>0</v>
      </c>
      <c r="S31" s="38"/>
      <c r="T31" s="37"/>
    </row>
    <row r="32" spans="1:20" ht="13.5" x14ac:dyDescent="0.25">
      <c r="A32" s="418">
        <f t="shared" si="12"/>
        <v>4</v>
      </c>
      <c r="B32" s="403"/>
      <c r="C32" s="404"/>
      <c r="D32" s="405"/>
      <c r="E32" s="38"/>
      <c r="F32" s="76"/>
      <c r="G32" s="417"/>
      <c r="H32" s="24"/>
      <c r="I32" s="27"/>
      <c r="J32" s="27"/>
      <c r="K32" s="27"/>
      <c r="L32" s="27"/>
      <c r="M32" s="27"/>
      <c r="N32" s="27"/>
      <c r="O32" s="27"/>
      <c r="P32" s="27"/>
      <c r="Q32" s="27"/>
      <c r="R32" s="161">
        <f t="shared" si="11"/>
        <v>0</v>
      </c>
      <c r="S32" s="38"/>
      <c r="T32" s="37"/>
    </row>
    <row r="33" spans="1:20" ht="13.5" x14ac:dyDescent="0.25">
      <c r="A33" s="418">
        <f t="shared" si="12"/>
        <v>5</v>
      </c>
      <c r="B33" s="403"/>
      <c r="C33" s="404"/>
      <c r="D33" s="405"/>
      <c r="E33" s="38"/>
      <c r="F33" s="76"/>
      <c r="G33" s="417"/>
      <c r="H33" s="24"/>
      <c r="I33" s="27"/>
      <c r="J33" s="27"/>
      <c r="K33" s="27"/>
      <c r="L33" s="27"/>
      <c r="M33" s="27"/>
      <c r="N33" s="27"/>
      <c r="O33" s="27"/>
      <c r="P33" s="27"/>
      <c r="Q33" s="27"/>
      <c r="R33" s="161">
        <f t="shared" si="11"/>
        <v>0</v>
      </c>
      <c r="S33" s="38"/>
      <c r="T33" s="37"/>
    </row>
    <row r="34" spans="1:20" ht="13.5" x14ac:dyDescent="0.25">
      <c r="A34" s="418">
        <f t="shared" si="12"/>
        <v>6</v>
      </c>
      <c r="B34" s="403"/>
      <c r="C34" s="404"/>
      <c r="D34" s="405"/>
      <c r="E34" s="38"/>
      <c r="F34" s="76"/>
      <c r="G34" s="417"/>
      <c r="H34" s="24"/>
      <c r="I34" s="27"/>
      <c r="J34" s="27"/>
      <c r="K34" s="27"/>
      <c r="L34" s="27"/>
      <c r="M34" s="27"/>
      <c r="N34" s="27"/>
      <c r="O34" s="27"/>
      <c r="P34" s="27"/>
      <c r="Q34" s="27"/>
      <c r="R34" s="161">
        <f t="shared" si="11"/>
        <v>0</v>
      </c>
      <c r="S34" s="38"/>
      <c r="T34" s="37"/>
    </row>
    <row r="35" spans="1:20" ht="13.5" x14ac:dyDescent="0.25">
      <c r="A35" s="418">
        <f t="shared" si="12"/>
        <v>7</v>
      </c>
      <c r="B35" s="403"/>
      <c r="C35" s="404"/>
      <c r="D35" s="405"/>
      <c r="E35" s="38"/>
      <c r="F35" s="76"/>
      <c r="G35" s="417"/>
      <c r="H35" s="24"/>
      <c r="I35" s="27"/>
      <c r="J35" s="27"/>
      <c r="K35" s="27"/>
      <c r="L35" s="27"/>
      <c r="M35" s="27"/>
      <c r="N35" s="27"/>
      <c r="O35" s="27"/>
      <c r="P35" s="27"/>
      <c r="Q35" s="27"/>
      <c r="R35" s="161">
        <f t="shared" si="11"/>
        <v>0</v>
      </c>
      <c r="S35" s="38"/>
      <c r="T35" s="37"/>
    </row>
    <row r="36" spans="1:20" ht="13.5" x14ac:dyDescent="0.25">
      <c r="A36" s="418">
        <f t="shared" si="12"/>
        <v>8</v>
      </c>
      <c r="B36" s="403"/>
      <c r="C36" s="404"/>
      <c r="D36" s="405"/>
      <c r="E36" s="38"/>
      <c r="F36" s="76"/>
      <c r="G36" s="417"/>
      <c r="H36" s="24"/>
      <c r="I36" s="27"/>
      <c r="J36" s="27"/>
      <c r="K36" s="27"/>
      <c r="L36" s="27"/>
      <c r="M36" s="27"/>
      <c r="N36" s="27"/>
      <c r="O36" s="27"/>
      <c r="P36" s="27"/>
      <c r="Q36" s="27"/>
      <c r="R36" s="161">
        <f t="shared" si="11"/>
        <v>0</v>
      </c>
      <c r="S36" s="38"/>
      <c r="T36" s="37"/>
    </row>
    <row r="37" spans="1:20" ht="13.5" x14ac:dyDescent="0.25">
      <c r="A37" s="418">
        <f t="shared" si="12"/>
        <v>9</v>
      </c>
      <c r="B37" s="403"/>
      <c r="C37" s="404"/>
      <c r="D37" s="405"/>
      <c r="E37" s="38"/>
      <c r="F37" s="76"/>
      <c r="G37" s="417"/>
      <c r="H37" s="24"/>
      <c r="I37" s="27"/>
      <c r="J37" s="27"/>
      <c r="K37" s="27"/>
      <c r="L37" s="27"/>
      <c r="M37" s="27"/>
      <c r="N37" s="27"/>
      <c r="O37" s="27"/>
      <c r="P37" s="27"/>
      <c r="Q37" s="27"/>
      <c r="R37" s="161">
        <f t="shared" si="11"/>
        <v>0</v>
      </c>
      <c r="S37" s="38"/>
      <c r="T37" s="37"/>
    </row>
    <row r="38" spans="1:20" ht="13.5" x14ac:dyDescent="0.25">
      <c r="A38" s="418">
        <f t="shared" si="12"/>
        <v>10</v>
      </c>
      <c r="B38" s="403"/>
      <c r="C38" s="404"/>
      <c r="D38" s="405"/>
      <c r="E38" s="38"/>
      <c r="F38" s="76"/>
      <c r="G38" s="417"/>
      <c r="H38" s="24"/>
      <c r="I38" s="27"/>
      <c r="J38" s="27"/>
      <c r="K38" s="27"/>
      <c r="L38" s="27"/>
      <c r="M38" s="27"/>
      <c r="N38" s="27"/>
      <c r="O38" s="27"/>
      <c r="P38" s="27"/>
      <c r="Q38" s="27"/>
      <c r="R38" s="161">
        <f t="shared" si="11"/>
        <v>0</v>
      </c>
      <c r="S38" s="38"/>
      <c r="T38" s="37"/>
    </row>
    <row r="39" spans="1:20" ht="13.5" x14ac:dyDescent="0.25">
      <c r="A39" s="418">
        <f t="shared" si="12"/>
        <v>11</v>
      </c>
      <c r="B39" s="403"/>
      <c r="C39" s="404"/>
      <c r="D39" s="405"/>
      <c r="E39" s="38"/>
      <c r="F39" s="76"/>
      <c r="G39" s="417"/>
      <c r="H39" s="24"/>
      <c r="I39" s="27"/>
      <c r="J39" s="27"/>
      <c r="K39" s="27"/>
      <c r="L39" s="27"/>
      <c r="M39" s="27"/>
      <c r="N39" s="27"/>
      <c r="O39" s="27"/>
      <c r="P39" s="27"/>
      <c r="Q39" s="27"/>
      <c r="R39" s="161">
        <f t="shared" si="11"/>
        <v>0</v>
      </c>
      <c r="S39" s="38"/>
      <c r="T39" s="37"/>
    </row>
    <row r="40" spans="1:20" ht="13.5" x14ac:dyDescent="0.25">
      <c r="A40" s="418">
        <f t="shared" si="12"/>
        <v>12</v>
      </c>
      <c r="B40" s="403"/>
      <c r="C40" s="404"/>
      <c r="D40" s="405"/>
      <c r="E40" s="38"/>
      <c r="F40" s="76"/>
      <c r="G40" s="417"/>
      <c r="H40" s="24"/>
      <c r="I40" s="27"/>
      <c r="J40" s="27"/>
      <c r="K40" s="27"/>
      <c r="L40" s="27"/>
      <c r="M40" s="27"/>
      <c r="N40" s="27"/>
      <c r="O40" s="27"/>
      <c r="P40" s="27"/>
      <c r="Q40" s="27"/>
      <c r="R40" s="161">
        <f t="shared" si="11"/>
        <v>0</v>
      </c>
      <c r="S40" s="38"/>
      <c r="T40" s="37"/>
    </row>
    <row r="41" spans="1:20" ht="13.5" x14ac:dyDescent="0.25">
      <c r="A41" s="418">
        <f t="shared" si="12"/>
        <v>13</v>
      </c>
      <c r="B41" s="403"/>
      <c r="C41" s="404"/>
      <c r="D41" s="405"/>
      <c r="E41" s="38"/>
      <c r="F41" s="76"/>
      <c r="G41" s="417"/>
      <c r="H41" s="24"/>
      <c r="I41" s="27"/>
      <c r="J41" s="27"/>
      <c r="K41" s="27"/>
      <c r="L41" s="27"/>
      <c r="M41" s="27"/>
      <c r="N41" s="27"/>
      <c r="O41" s="27"/>
      <c r="P41" s="27"/>
      <c r="Q41" s="27"/>
      <c r="R41" s="161">
        <f t="shared" si="11"/>
        <v>0</v>
      </c>
      <c r="S41" s="38"/>
      <c r="T41" s="37"/>
    </row>
    <row r="42" spans="1:20" ht="13.5" x14ac:dyDescent="0.25">
      <c r="A42" s="418">
        <f t="shared" si="12"/>
        <v>14</v>
      </c>
      <c r="B42" s="403"/>
      <c r="C42" s="404"/>
      <c r="D42" s="405"/>
      <c r="E42" s="38"/>
      <c r="F42" s="76"/>
      <c r="G42" s="417"/>
      <c r="H42" s="24"/>
      <c r="I42" s="27"/>
      <c r="J42" s="27"/>
      <c r="K42" s="27"/>
      <c r="L42" s="27"/>
      <c r="M42" s="27"/>
      <c r="N42" s="27"/>
      <c r="O42" s="27"/>
      <c r="P42" s="27"/>
      <c r="Q42" s="27"/>
      <c r="R42" s="161">
        <f t="shared" si="11"/>
        <v>0</v>
      </c>
      <c r="S42" s="38"/>
      <c r="T42" s="37"/>
    </row>
    <row r="43" spans="1:20" ht="13.5" x14ac:dyDescent="0.25">
      <c r="A43" s="418">
        <f t="shared" si="12"/>
        <v>15</v>
      </c>
      <c r="B43" s="403"/>
      <c r="C43" s="404"/>
      <c r="D43" s="405"/>
      <c r="E43" s="38"/>
      <c r="F43" s="76"/>
      <c r="G43" s="417"/>
      <c r="H43" s="24"/>
      <c r="I43" s="27"/>
      <c r="J43" s="27"/>
      <c r="K43" s="27"/>
      <c r="L43" s="27"/>
      <c r="M43" s="27"/>
      <c r="N43" s="27"/>
      <c r="O43" s="27"/>
      <c r="P43" s="27"/>
      <c r="Q43" s="27"/>
      <c r="R43" s="161">
        <f t="shared" si="11"/>
        <v>0</v>
      </c>
      <c r="S43" s="38"/>
      <c r="T43" s="37"/>
    </row>
    <row r="44" spans="1:20" ht="13.5" x14ac:dyDescent="0.25">
      <c r="A44" s="418">
        <f t="shared" si="12"/>
        <v>16</v>
      </c>
      <c r="B44" s="403"/>
      <c r="C44" s="404"/>
      <c r="D44" s="405"/>
      <c r="E44" s="38"/>
      <c r="F44" s="76"/>
      <c r="G44" s="417"/>
      <c r="H44" s="24"/>
      <c r="I44" s="27"/>
      <c r="J44" s="27"/>
      <c r="K44" s="27"/>
      <c r="L44" s="27"/>
      <c r="M44" s="27"/>
      <c r="N44" s="27"/>
      <c r="O44" s="27"/>
      <c r="P44" s="27"/>
      <c r="Q44" s="27"/>
      <c r="R44" s="161">
        <f t="shared" si="11"/>
        <v>0</v>
      </c>
      <c r="S44" s="38"/>
      <c r="T44" s="37"/>
    </row>
    <row r="45" spans="1:20" ht="13.5" x14ac:dyDescent="0.25">
      <c r="A45" s="418">
        <f t="shared" si="12"/>
        <v>17</v>
      </c>
      <c r="B45" s="403"/>
      <c r="C45" s="404"/>
      <c r="D45" s="405"/>
      <c r="E45" s="38"/>
      <c r="F45" s="76"/>
      <c r="G45" s="417"/>
      <c r="H45" s="24"/>
      <c r="I45" s="27"/>
      <c r="J45" s="27"/>
      <c r="K45" s="27"/>
      <c r="L45" s="27"/>
      <c r="M45" s="27"/>
      <c r="N45" s="27"/>
      <c r="O45" s="27"/>
      <c r="P45" s="27"/>
      <c r="Q45" s="27"/>
      <c r="R45" s="161">
        <f t="shared" si="11"/>
        <v>0</v>
      </c>
      <c r="S45" s="38"/>
      <c r="T45" s="37"/>
    </row>
    <row r="46" spans="1:20" ht="13.5" x14ac:dyDescent="0.25">
      <c r="A46" s="418">
        <f t="shared" si="12"/>
        <v>18</v>
      </c>
      <c r="B46" s="403"/>
      <c r="C46" s="404"/>
      <c r="D46" s="405"/>
      <c r="E46" s="38"/>
      <c r="F46" s="76"/>
      <c r="G46" s="417"/>
      <c r="H46" s="24"/>
      <c r="I46" s="27"/>
      <c r="J46" s="27"/>
      <c r="K46" s="27"/>
      <c r="L46" s="27"/>
      <c r="M46" s="27"/>
      <c r="N46" s="27"/>
      <c r="O46" s="27"/>
      <c r="P46" s="27"/>
      <c r="Q46" s="27"/>
      <c r="R46" s="161">
        <f t="shared" si="11"/>
        <v>0</v>
      </c>
      <c r="S46" s="38"/>
      <c r="T46" s="37"/>
    </row>
    <row r="47" spans="1:20" ht="13.5" x14ac:dyDescent="0.25">
      <c r="A47" s="418">
        <f t="shared" si="12"/>
        <v>19</v>
      </c>
      <c r="B47" s="403"/>
      <c r="C47" s="404"/>
      <c r="D47" s="405"/>
      <c r="E47" s="38"/>
      <c r="F47" s="76"/>
      <c r="G47" s="417"/>
      <c r="H47" s="24"/>
      <c r="I47" s="27"/>
      <c r="J47" s="27"/>
      <c r="K47" s="27"/>
      <c r="L47" s="27"/>
      <c r="M47" s="27"/>
      <c r="N47" s="27"/>
      <c r="O47" s="27"/>
      <c r="P47" s="27"/>
      <c r="Q47" s="27"/>
      <c r="R47" s="161">
        <f t="shared" si="11"/>
        <v>0</v>
      </c>
      <c r="S47" s="38"/>
      <c r="T47" s="37"/>
    </row>
    <row r="48" spans="1:20" ht="13.5" x14ac:dyDescent="0.25">
      <c r="A48" s="418">
        <f t="shared" si="12"/>
        <v>20</v>
      </c>
      <c r="B48" s="403"/>
      <c r="C48" s="404"/>
      <c r="D48" s="405"/>
      <c r="E48" s="38"/>
      <c r="F48" s="76"/>
      <c r="G48" s="417"/>
      <c r="H48" s="24"/>
      <c r="I48" s="27"/>
      <c r="J48" s="27"/>
      <c r="K48" s="27"/>
      <c r="L48" s="27"/>
      <c r="M48" s="27"/>
      <c r="N48" s="27"/>
      <c r="O48" s="27"/>
      <c r="P48" s="27"/>
      <c r="Q48" s="27"/>
      <c r="R48" s="161">
        <f t="shared" si="11"/>
        <v>0</v>
      </c>
      <c r="S48" s="38"/>
      <c r="T48" s="37"/>
    </row>
    <row r="49" spans="1:20" ht="13.5" x14ac:dyDescent="0.25">
      <c r="A49" s="418">
        <f t="shared" si="12"/>
        <v>21</v>
      </c>
      <c r="B49" s="403"/>
      <c r="C49" s="404"/>
      <c r="D49" s="405"/>
      <c r="E49" s="38"/>
      <c r="F49" s="76"/>
      <c r="G49" s="417"/>
      <c r="H49" s="24"/>
      <c r="I49" s="27"/>
      <c r="J49" s="27"/>
      <c r="K49" s="27"/>
      <c r="L49" s="27"/>
      <c r="M49" s="27"/>
      <c r="N49" s="27"/>
      <c r="O49" s="27"/>
      <c r="P49" s="27"/>
      <c r="Q49" s="27"/>
      <c r="R49" s="161">
        <f t="shared" si="11"/>
        <v>0</v>
      </c>
      <c r="S49" s="38"/>
      <c r="T49" s="37"/>
    </row>
    <row r="50" spans="1:20" ht="13.5" x14ac:dyDescent="0.25">
      <c r="A50" s="418">
        <f t="shared" si="12"/>
        <v>22</v>
      </c>
      <c r="B50" s="403"/>
      <c r="C50" s="404"/>
      <c r="D50" s="405"/>
      <c r="E50" s="38"/>
      <c r="F50" s="76"/>
      <c r="G50" s="417"/>
      <c r="H50" s="24"/>
      <c r="I50" s="27"/>
      <c r="J50" s="27"/>
      <c r="K50" s="27"/>
      <c r="L50" s="27"/>
      <c r="M50" s="27"/>
      <c r="N50" s="27"/>
      <c r="O50" s="27"/>
      <c r="P50" s="27"/>
      <c r="Q50" s="27"/>
      <c r="R50" s="161">
        <f t="shared" si="11"/>
        <v>0</v>
      </c>
      <c r="S50" s="38"/>
      <c r="T50" s="37"/>
    </row>
    <row r="51" spans="1:20" ht="13.5" x14ac:dyDescent="0.25">
      <c r="A51" s="418">
        <f t="shared" si="12"/>
        <v>23</v>
      </c>
      <c r="B51" s="403"/>
      <c r="C51" s="404"/>
      <c r="D51" s="405"/>
      <c r="E51" s="38"/>
      <c r="F51" s="76"/>
      <c r="G51" s="417"/>
      <c r="H51" s="24"/>
      <c r="I51" s="27"/>
      <c r="J51" s="27"/>
      <c r="K51" s="27"/>
      <c r="L51" s="27"/>
      <c r="M51" s="27"/>
      <c r="N51" s="27"/>
      <c r="O51" s="27"/>
      <c r="P51" s="27"/>
      <c r="Q51" s="27"/>
      <c r="R51" s="161">
        <f t="shared" si="11"/>
        <v>0</v>
      </c>
      <c r="S51" s="38"/>
      <c r="T51" s="37"/>
    </row>
    <row r="52" spans="1:20" ht="13.5" x14ac:dyDescent="0.25">
      <c r="A52" s="418">
        <f t="shared" si="12"/>
        <v>24</v>
      </c>
      <c r="B52" s="403"/>
      <c r="C52" s="404"/>
      <c r="D52" s="405"/>
      <c r="E52" s="38"/>
      <c r="F52" s="76"/>
      <c r="G52" s="417"/>
      <c r="H52" s="24"/>
      <c r="I52" s="27"/>
      <c r="J52" s="27"/>
      <c r="K52" s="27"/>
      <c r="L52" s="27"/>
      <c r="M52" s="27"/>
      <c r="N52" s="27"/>
      <c r="O52" s="27"/>
      <c r="P52" s="27"/>
      <c r="Q52" s="27"/>
      <c r="R52" s="161">
        <f t="shared" si="11"/>
        <v>0</v>
      </c>
      <c r="S52" s="38"/>
      <c r="T52" s="37"/>
    </row>
    <row r="53" spans="1:20" ht="13.5" x14ac:dyDescent="0.25">
      <c r="A53" s="418">
        <f t="shared" si="12"/>
        <v>25</v>
      </c>
      <c r="B53" s="403"/>
      <c r="C53" s="404"/>
      <c r="D53" s="405"/>
      <c r="E53" s="38"/>
      <c r="F53" s="76"/>
      <c r="G53" s="417"/>
      <c r="H53" s="24"/>
      <c r="I53" s="27"/>
      <c r="J53" s="27"/>
      <c r="K53" s="27"/>
      <c r="L53" s="27"/>
      <c r="M53" s="27"/>
      <c r="N53" s="27"/>
      <c r="O53" s="27"/>
      <c r="P53" s="27"/>
      <c r="Q53" s="27"/>
      <c r="R53" s="161">
        <f t="shared" si="11"/>
        <v>0</v>
      </c>
      <c r="S53" s="38"/>
      <c r="T53" s="37"/>
    </row>
    <row r="54" spans="1:20" ht="13.5" x14ac:dyDescent="0.25">
      <c r="A54" s="418">
        <f t="shared" si="12"/>
        <v>26</v>
      </c>
      <c r="B54" s="403"/>
      <c r="C54" s="404"/>
      <c r="D54" s="405"/>
      <c r="E54" s="38"/>
      <c r="F54" s="76"/>
      <c r="G54" s="417"/>
      <c r="H54" s="24"/>
      <c r="I54" s="27"/>
      <c r="J54" s="27"/>
      <c r="K54" s="27"/>
      <c r="L54" s="27"/>
      <c r="M54" s="27"/>
      <c r="N54" s="27"/>
      <c r="O54" s="27"/>
      <c r="P54" s="27"/>
      <c r="Q54" s="27"/>
      <c r="R54" s="161">
        <f t="shared" si="11"/>
        <v>0</v>
      </c>
      <c r="S54" s="38"/>
      <c r="T54" s="37"/>
    </row>
    <row r="55" spans="1:20" ht="13.5" x14ac:dyDescent="0.25">
      <c r="A55" s="418">
        <f t="shared" si="12"/>
        <v>27</v>
      </c>
      <c r="B55" s="403"/>
      <c r="C55" s="404"/>
      <c r="D55" s="405"/>
      <c r="E55" s="38"/>
      <c r="F55" s="76"/>
      <c r="G55" s="417"/>
      <c r="H55" s="24"/>
      <c r="I55" s="27"/>
      <c r="J55" s="27"/>
      <c r="K55" s="27"/>
      <c r="L55" s="27"/>
      <c r="M55" s="27"/>
      <c r="N55" s="27"/>
      <c r="O55" s="27"/>
      <c r="P55" s="27"/>
      <c r="Q55" s="27"/>
      <c r="R55" s="161">
        <f t="shared" si="11"/>
        <v>0</v>
      </c>
      <c r="S55" s="38"/>
      <c r="T55" s="37"/>
    </row>
    <row r="56" spans="1:20" ht="13.5" x14ac:dyDescent="0.25">
      <c r="A56" s="418">
        <f t="shared" si="12"/>
        <v>28</v>
      </c>
      <c r="B56" s="403"/>
      <c r="C56" s="404"/>
      <c r="D56" s="405"/>
      <c r="E56" s="38"/>
      <c r="F56" s="76"/>
      <c r="G56" s="417"/>
      <c r="H56" s="24"/>
      <c r="I56" s="27"/>
      <c r="J56" s="27"/>
      <c r="K56" s="27"/>
      <c r="L56" s="27"/>
      <c r="M56" s="27"/>
      <c r="N56" s="27"/>
      <c r="O56" s="27"/>
      <c r="P56" s="27"/>
      <c r="Q56" s="27"/>
      <c r="R56" s="161">
        <f t="shared" si="11"/>
        <v>0</v>
      </c>
      <c r="S56" s="38"/>
      <c r="T56" s="37"/>
    </row>
    <row r="57" spans="1:20" ht="13.5" x14ac:dyDescent="0.25">
      <c r="A57" s="418">
        <f t="shared" si="12"/>
        <v>29</v>
      </c>
      <c r="B57" s="403"/>
      <c r="C57" s="404"/>
      <c r="D57" s="405"/>
      <c r="E57" s="38"/>
      <c r="F57" s="76"/>
      <c r="G57" s="417"/>
      <c r="H57" s="24"/>
      <c r="I57" s="27"/>
      <c r="J57" s="27"/>
      <c r="K57" s="27"/>
      <c r="L57" s="27"/>
      <c r="M57" s="27"/>
      <c r="N57" s="27"/>
      <c r="O57" s="27"/>
      <c r="P57" s="27"/>
      <c r="Q57" s="27"/>
      <c r="R57" s="161">
        <f t="shared" si="11"/>
        <v>0</v>
      </c>
      <c r="S57" s="38"/>
      <c r="T57" s="37"/>
    </row>
    <row r="58" spans="1:20" ht="13.5" x14ac:dyDescent="0.25">
      <c r="A58" s="418">
        <f t="shared" si="12"/>
        <v>30</v>
      </c>
      <c r="B58" s="403"/>
      <c r="C58" s="404"/>
      <c r="D58" s="405"/>
      <c r="E58" s="38"/>
      <c r="F58" s="76"/>
      <c r="G58" s="417"/>
      <c r="H58" s="24"/>
      <c r="I58" s="27"/>
      <c r="J58" s="27"/>
      <c r="K58" s="27"/>
      <c r="L58" s="27"/>
      <c r="M58" s="27"/>
      <c r="N58" s="27"/>
      <c r="O58" s="27"/>
      <c r="P58" s="27"/>
      <c r="Q58" s="27"/>
      <c r="R58" s="161">
        <f t="shared" si="11"/>
        <v>0</v>
      </c>
      <c r="S58" s="38"/>
      <c r="T58" s="37"/>
    </row>
    <row r="59" spans="1:20" ht="13.5" x14ac:dyDescent="0.25">
      <c r="A59" s="418">
        <f t="shared" si="12"/>
        <v>31</v>
      </c>
      <c r="B59" s="403"/>
      <c r="C59" s="404"/>
      <c r="D59" s="405"/>
      <c r="E59" s="38"/>
      <c r="F59" s="76"/>
      <c r="G59" s="417"/>
      <c r="H59" s="24"/>
      <c r="I59" s="27"/>
      <c r="J59" s="27"/>
      <c r="K59" s="27"/>
      <c r="L59" s="27"/>
      <c r="M59" s="27"/>
      <c r="N59" s="27"/>
      <c r="O59" s="27"/>
      <c r="P59" s="27"/>
      <c r="Q59" s="27"/>
      <c r="R59" s="161">
        <f t="shared" si="11"/>
        <v>0</v>
      </c>
      <c r="S59" s="38"/>
      <c r="T59" s="37"/>
    </row>
    <row r="60" spans="1:20" ht="13.5" x14ac:dyDescent="0.25">
      <c r="A60" s="418">
        <f t="shared" si="12"/>
        <v>32</v>
      </c>
      <c r="B60" s="1386"/>
      <c r="C60" s="1387"/>
      <c r="D60" s="1388"/>
      <c r="E60" s="38"/>
      <c r="F60" s="76"/>
      <c r="G60" s="417"/>
      <c r="H60" s="24"/>
      <c r="I60" s="27"/>
      <c r="J60" s="27"/>
      <c r="K60" s="27"/>
      <c r="L60" s="27"/>
      <c r="M60" s="27"/>
      <c r="N60" s="27"/>
      <c r="O60" s="27"/>
      <c r="P60" s="27"/>
      <c r="Q60" s="27"/>
      <c r="R60" s="161">
        <f t="shared" si="11"/>
        <v>0</v>
      </c>
      <c r="S60" s="38"/>
      <c r="T60" s="37"/>
    </row>
    <row r="61" spans="1:20" ht="13.5" x14ac:dyDescent="0.25">
      <c r="A61" s="418">
        <f t="shared" si="12"/>
        <v>33</v>
      </c>
      <c r="B61" s="1386"/>
      <c r="C61" s="1387"/>
      <c r="D61" s="1388"/>
      <c r="E61" s="38"/>
      <c r="F61" s="76"/>
      <c r="G61" s="417"/>
      <c r="H61" s="24"/>
      <c r="I61" s="27"/>
      <c r="J61" s="27"/>
      <c r="K61" s="27"/>
      <c r="L61" s="27"/>
      <c r="M61" s="27"/>
      <c r="N61" s="27"/>
      <c r="O61" s="27"/>
      <c r="P61" s="27"/>
      <c r="Q61" s="27"/>
      <c r="R61" s="161">
        <f t="shared" si="11"/>
        <v>0</v>
      </c>
      <c r="S61" s="38"/>
      <c r="T61" s="37"/>
    </row>
    <row r="62" spans="1:20" ht="13.5" x14ac:dyDescent="0.25">
      <c r="A62" s="418">
        <f t="shared" si="12"/>
        <v>34</v>
      </c>
      <c r="B62" s="1386"/>
      <c r="C62" s="1387"/>
      <c r="D62" s="1388"/>
      <c r="E62" s="38"/>
      <c r="F62" s="76"/>
      <c r="G62" s="417"/>
      <c r="H62" s="24"/>
      <c r="I62" s="27"/>
      <c r="J62" s="27"/>
      <c r="K62" s="27"/>
      <c r="L62" s="27"/>
      <c r="M62" s="27"/>
      <c r="N62" s="27"/>
      <c r="O62" s="27"/>
      <c r="P62" s="27"/>
      <c r="Q62" s="27"/>
      <c r="R62" s="161">
        <f t="shared" si="11"/>
        <v>0</v>
      </c>
      <c r="S62" s="38"/>
      <c r="T62" s="37"/>
    </row>
    <row r="63" spans="1:20" ht="13.5" x14ac:dyDescent="0.25">
      <c r="A63" s="418">
        <f t="shared" si="12"/>
        <v>35</v>
      </c>
      <c r="B63" s="1386"/>
      <c r="C63" s="1387"/>
      <c r="D63" s="1388"/>
      <c r="E63" s="38"/>
      <c r="F63" s="76"/>
      <c r="G63" s="417"/>
      <c r="H63" s="24"/>
      <c r="I63" s="27"/>
      <c r="J63" s="27"/>
      <c r="K63" s="27"/>
      <c r="L63" s="27"/>
      <c r="M63" s="27"/>
      <c r="N63" s="27"/>
      <c r="O63" s="27"/>
      <c r="P63" s="27"/>
      <c r="Q63" s="27"/>
      <c r="R63" s="161">
        <f t="shared" si="11"/>
        <v>0</v>
      </c>
      <c r="S63" s="38"/>
      <c r="T63" s="37"/>
    </row>
    <row r="64" spans="1:20" ht="13.5" x14ac:dyDescent="0.25">
      <c r="A64" s="418">
        <f t="shared" si="12"/>
        <v>36</v>
      </c>
      <c r="B64" s="1386"/>
      <c r="C64" s="1387"/>
      <c r="D64" s="1388"/>
      <c r="E64" s="38"/>
      <c r="F64" s="76"/>
      <c r="G64" s="417"/>
      <c r="H64" s="24"/>
      <c r="I64" s="27"/>
      <c r="J64" s="27"/>
      <c r="K64" s="27"/>
      <c r="L64" s="27"/>
      <c r="M64" s="27"/>
      <c r="N64" s="27"/>
      <c r="O64" s="27"/>
      <c r="P64" s="27"/>
      <c r="Q64" s="27"/>
      <c r="R64" s="161">
        <f t="shared" si="11"/>
        <v>0</v>
      </c>
      <c r="S64" s="38"/>
      <c r="T64" s="37"/>
    </row>
    <row r="65" spans="1:20" ht="13.5" x14ac:dyDescent="0.25">
      <c r="A65" s="418">
        <f t="shared" si="12"/>
        <v>37</v>
      </c>
      <c r="B65" s="1386"/>
      <c r="C65" s="1387"/>
      <c r="D65" s="1388"/>
      <c r="E65" s="38"/>
      <c r="F65" s="76"/>
      <c r="G65" s="417"/>
      <c r="H65" s="24"/>
      <c r="I65" s="27"/>
      <c r="J65" s="27"/>
      <c r="K65" s="27"/>
      <c r="L65" s="27"/>
      <c r="M65" s="27"/>
      <c r="N65" s="27"/>
      <c r="O65" s="27"/>
      <c r="P65" s="27"/>
      <c r="Q65" s="27"/>
      <c r="R65" s="161">
        <f t="shared" si="11"/>
        <v>0</v>
      </c>
      <c r="S65" s="38"/>
      <c r="T65" s="37"/>
    </row>
    <row r="66" spans="1:20" ht="13.5" x14ac:dyDescent="0.25">
      <c r="A66" s="418">
        <f t="shared" si="12"/>
        <v>38</v>
      </c>
      <c r="B66" s="1386"/>
      <c r="C66" s="1387"/>
      <c r="D66" s="1388"/>
      <c r="E66" s="38"/>
      <c r="F66" s="76"/>
      <c r="G66" s="417"/>
      <c r="H66" s="24"/>
      <c r="I66" s="27"/>
      <c r="J66" s="27"/>
      <c r="K66" s="27"/>
      <c r="L66" s="27"/>
      <c r="M66" s="27"/>
      <c r="N66" s="27"/>
      <c r="O66" s="27"/>
      <c r="P66" s="27"/>
      <c r="Q66" s="27"/>
      <c r="R66" s="161">
        <f t="shared" ref="R66:R73" si="13">SUM(I66:Q66)</f>
        <v>0</v>
      </c>
      <c r="S66" s="38"/>
      <c r="T66" s="37"/>
    </row>
    <row r="67" spans="1:20" ht="13.5" x14ac:dyDescent="0.25">
      <c r="A67" s="418">
        <f t="shared" si="12"/>
        <v>39</v>
      </c>
      <c r="B67" s="1386"/>
      <c r="C67" s="1387"/>
      <c r="D67" s="1388"/>
      <c r="E67" s="38"/>
      <c r="F67" s="76"/>
      <c r="G67" s="417"/>
      <c r="H67" s="24"/>
      <c r="I67" s="27"/>
      <c r="J67" s="27"/>
      <c r="K67" s="27"/>
      <c r="L67" s="27"/>
      <c r="M67" s="27"/>
      <c r="N67" s="27"/>
      <c r="O67" s="27"/>
      <c r="P67" s="27"/>
      <c r="Q67" s="27"/>
      <c r="R67" s="161">
        <f t="shared" si="13"/>
        <v>0</v>
      </c>
      <c r="S67" s="38"/>
      <c r="T67" s="37"/>
    </row>
    <row r="68" spans="1:20" ht="13.5" x14ac:dyDescent="0.25">
      <c r="A68" s="418">
        <f t="shared" si="12"/>
        <v>40</v>
      </c>
      <c r="B68" s="1386"/>
      <c r="C68" s="1387"/>
      <c r="D68" s="1388"/>
      <c r="E68" s="38"/>
      <c r="F68" s="76"/>
      <c r="G68" s="417"/>
      <c r="H68" s="24"/>
      <c r="I68" s="27"/>
      <c r="J68" s="27"/>
      <c r="K68" s="27"/>
      <c r="L68" s="27"/>
      <c r="M68" s="27"/>
      <c r="N68" s="27"/>
      <c r="O68" s="27"/>
      <c r="P68" s="27"/>
      <c r="Q68" s="27"/>
      <c r="R68" s="161">
        <f t="shared" si="13"/>
        <v>0</v>
      </c>
      <c r="S68" s="38"/>
      <c r="T68" s="37"/>
    </row>
    <row r="69" spans="1:20" ht="13.5" x14ac:dyDescent="0.25">
      <c r="A69" s="418">
        <f t="shared" si="12"/>
        <v>41</v>
      </c>
      <c r="B69" s="1386"/>
      <c r="C69" s="1387"/>
      <c r="D69" s="1388"/>
      <c r="E69" s="38"/>
      <c r="F69" s="76"/>
      <c r="G69" s="417"/>
      <c r="H69" s="24"/>
      <c r="I69" s="27"/>
      <c r="J69" s="27"/>
      <c r="K69" s="27"/>
      <c r="L69" s="27"/>
      <c r="M69" s="27"/>
      <c r="N69" s="27"/>
      <c r="O69" s="27"/>
      <c r="P69" s="27"/>
      <c r="Q69" s="27"/>
      <c r="R69" s="161">
        <f t="shared" si="13"/>
        <v>0</v>
      </c>
      <c r="S69" s="38"/>
      <c r="T69" s="37"/>
    </row>
    <row r="70" spans="1:20" ht="13.5" x14ac:dyDescent="0.25">
      <c r="A70" s="418">
        <f t="shared" si="12"/>
        <v>42</v>
      </c>
      <c r="B70" s="1386"/>
      <c r="C70" s="1387"/>
      <c r="D70" s="1388"/>
      <c r="E70" s="38"/>
      <c r="F70" s="76"/>
      <c r="G70" s="417"/>
      <c r="H70" s="24"/>
      <c r="I70" s="27"/>
      <c r="J70" s="27"/>
      <c r="K70" s="27"/>
      <c r="L70" s="27"/>
      <c r="M70" s="27"/>
      <c r="N70" s="27"/>
      <c r="O70" s="27"/>
      <c r="P70" s="27"/>
      <c r="Q70" s="27"/>
      <c r="R70" s="161">
        <f t="shared" si="13"/>
        <v>0</v>
      </c>
      <c r="S70" s="38"/>
      <c r="T70" s="37"/>
    </row>
    <row r="71" spans="1:20" ht="13.5" x14ac:dyDescent="0.25">
      <c r="A71" s="418">
        <f t="shared" si="12"/>
        <v>43</v>
      </c>
      <c r="B71" s="1386"/>
      <c r="C71" s="1387"/>
      <c r="D71" s="1388"/>
      <c r="E71" s="38"/>
      <c r="F71" s="76"/>
      <c r="G71" s="417"/>
      <c r="H71" s="24"/>
      <c r="I71" s="27"/>
      <c r="J71" s="27"/>
      <c r="K71" s="27"/>
      <c r="L71" s="27"/>
      <c r="M71" s="27"/>
      <c r="N71" s="27"/>
      <c r="O71" s="27"/>
      <c r="P71" s="27"/>
      <c r="Q71" s="27"/>
      <c r="R71" s="161">
        <f t="shared" si="13"/>
        <v>0</v>
      </c>
      <c r="S71" s="38"/>
      <c r="T71" s="37"/>
    </row>
    <row r="72" spans="1:20" ht="13.5" x14ac:dyDescent="0.25">
      <c r="A72" s="418">
        <f t="shared" si="12"/>
        <v>44</v>
      </c>
      <c r="B72" s="1386"/>
      <c r="C72" s="1387"/>
      <c r="D72" s="1388"/>
      <c r="E72" s="38"/>
      <c r="F72" s="76"/>
      <c r="G72" s="417"/>
      <c r="H72" s="24"/>
      <c r="I72" s="27"/>
      <c r="J72" s="27"/>
      <c r="K72" s="27"/>
      <c r="L72" s="27"/>
      <c r="M72" s="27"/>
      <c r="N72" s="27"/>
      <c r="O72" s="27"/>
      <c r="P72" s="27"/>
      <c r="Q72" s="27"/>
      <c r="R72" s="161">
        <f t="shared" si="13"/>
        <v>0</v>
      </c>
      <c r="S72" s="38"/>
      <c r="T72" s="37"/>
    </row>
    <row r="73" spans="1:20" ht="13.5" x14ac:dyDescent="0.25">
      <c r="A73" s="418">
        <f t="shared" si="12"/>
        <v>45</v>
      </c>
      <c r="B73" s="1403"/>
      <c r="C73" s="1404"/>
      <c r="D73" s="1405"/>
      <c r="E73" s="38"/>
      <c r="F73" s="77"/>
      <c r="G73" s="419"/>
      <c r="H73" s="24"/>
      <c r="I73" s="28"/>
      <c r="J73" s="28"/>
      <c r="K73" s="28"/>
      <c r="L73" s="28"/>
      <c r="M73" s="28"/>
      <c r="N73" s="28"/>
      <c r="O73" s="28"/>
      <c r="P73" s="28"/>
      <c r="Q73" s="28"/>
      <c r="R73" s="161">
        <f t="shared" si="13"/>
        <v>0</v>
      </c>
      <c r="S73" s="38"/>
      <c r="T73" s="37"/>
    </row>
    <row r="74" spans="1:20" ht="4.5" customHeight="1" x14ac:dyDescent="0.25">
      <c r="A74" s="122"/>
      <c r="B74" s="122"/>
      <c r="C74" s="122"/>
      <c r="D74" s="122"/>
      <c r="E74" s="122"/>
      <c r="F74" s="122"/>
      <c r="G74" s="122"/>
      <c r="H74" s="24"/>
      <c r="I74" s="122"/>
      <c r="J74" s="24"/>
      <c r="K74" s="24"/>
      <c r="L74" s="24"/>
      <c r="M74" s="122"/>
      <c r="N74" s="122"/>
      <c r="O74" s="122"/>
      <c r="P74" s="122"/>
      <c r="Q74" s="122"/>
      <c r="R74" s="29"/>
      <c r="S74" s="38"/>
      <c r="T74" s="37"/>
    </row>
    <row r="75" spans="1:20" x14ac:dyDescent="0.2">
      <c r="A75" s="132"/>
      <c r="B75" s="132"/>
      <c r="C75" s="132"/>
      <c r="D75" s="132"/>
      <c r="E75" s="132"/>
      <c r="F75" s="132"/>
      <c r="G75" s="132"/>
      <c r="H75" s="132"/>
      <c r="I75" s="132"/>
      <c r="J75" s="132"/>
      <c r="K75" s="132"/>
      <c r="L75" s="132"/>
      <c r="M75" s="132"/>
      <c r="N75" s="132"/>
      <c r="O75" s="132"/>
      <c r="P75" s="132"/>
      <c r="Q75" s="132"/>
      <c r="R75" s="132"/>
      <c r="S75" s="132"/>
    </row>
  </sheetData>
  <sheetProtection algorithmName="SHA-512" hashValue="u4WI3yN5otuCsWnCdVoW5kU+SH/0DeQt/eTrewMz6bjaISP57z1p9GymKBQs4tPhkiBoBsCrrOyPz4wv5+oCBQ==" saltValue="eQjJvHrRjY3xLpnd9sG7mA==" spinCount="100000" sheet="1" objects="1" scenarios="1" formatCells="0" formatColumns="0" formatRows="0" selectLockedCells="1"/>
  <mergeCells count="31">
    <mergeCell ref="B73:D73"/>
    <mergeCell ref="B67:D67"/>
    <mergeCell ref="B68:D68"/>
    <mergeCell ref="B69:D69"/>
    <mergeCell ref="B70:D70"/>
    <mergeCell ref="B71:D71"/>
    <mergeCell ref="B72:D72"/>
    <mergeCell ref="B66:D66"/>
    <mergeCell ref="B22:D22"/>
    <mergeCell ref="B23:D23"/>
    <mergeCell ref="B24:D24"/>
    <mergeCell ref="B25:D25"/>
    <mergeCell ref="B29:D29"/>
    <mergeCell ref="B60:D60"/>
    <mergeCell ref="B61:D61"/>
    <mergeCell ref="B62:D62"/>
    <mergeCell ref="B63:D63"/>
    <mergeCell ref="B64:D64"/>
    <mergeCell ref="B65:D65"/>
    <mergeCell ref="B21:D21"/>
    <mergeCell ref="B4:I4"/>
    <mergeCell ref="B8:M8"/>
    <mergeCell ref="B10:D10"/>
    <mergeCell ref="B12:D12"/>
    <mergeCell ref="B14:D14"/>
    <mergeCell ref="B15:D15"/>
    <mergeCell ref="B16:D16"/>
    <mergeCell ref="B17:D17"/>
    <mergeCell ref="B18:D18"/>
    <mergeCell ref="B19:D19"/>
    <mergeCell ref="B20:D20"/>
  </mergeCells>
  <pageMargins left="0.39370078740157483" right="0.19685039370078741" top="0.39370078740157483" bottom="0.39370078740157483" header="0.31496062992125984" footer="0.31496062992125984"/>
  <pageSetup scale="8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533"/>
  <sheetViews>
    <sheetView showGridLines="0" showRowColHeaders="0" zoomScale="120" zoomScaleNormal="120" workbookViewId="0">
      <pane ySplit="6" topLeftCell="A7" activePane="bottomLeft" state="frozen"/>
      <selection pane="bottomLeft" activeCell="D4" sqref="D4"/>
    </sheetView>
  </sheetViews>
  <sheetFormatPr baseColWidth="10" defaultRowHeight="12.75" x14ac:dyDescent="0.2"/>
  <cols>
    <col min="1" max="1" width="7.7109375" customWidth="1"/>
    <col min="2" max="2" width="61.140625" customWidth="1"/>
    <col min="3" max="6" width="30.7109375" customWidth="1"/>
  </cols>
  <sheetData>
    <row r="1" spans="1:9" x14ac:dyDescent="0.2">
      <c r="A1" s="503"/>
      <c r="B1" s="503"/>
      <c r="C1" s="503"/>
      <c r="D1" s="503"/>
      <c r="E1" s="503"/>
      <c r="F1" s="503"/>
      <c r="G1" s="503"/>
      <c r="H1" s="503"/>
      <c r="I1" s="503"/>
    </row>
    <row r="2" spans="1:9" ht="20.25" customHeight="1" x14ac:dyDescent="0.25">
      <c r="A2" s="503"/>
      <c r="B2" s="551" t="s">
        <v>417</v>
      </c>
      <c r="C2" s="503"/>
      <c r="D2" s="503"/>
      <c r="E2" s="693" t="str">
        <f>VLOOKUP(D4,A7:B510,2,FALSE)</f>
        <v>7210 Investigaciones y desarrollo experimental en el campo de las ciencias naturales y la ingeniería.</v>
      </c>
      <c r="F2" s="503"/>
      <c r="G2" s="503"/>
      <c r="H2" s="503"/>
      <c r="I2" s="503"/>
    </row>
    <row r="3" spans="1:9" ht="20.25" customHeight="1" x14ac:dyDescent="0.2">
      <c r="A3" s="503"/>
      <c r="B3" s="504"/>
      <c r="C3" s="503"/>
      <c r="D3" s="503"/>
      <c r="E3" s="693"/>
      <c r="F3" s="503"/>
      <c r="G3" s="503"/>
      <c r="H3" s="503"/>
      <c r="I3" s="503"/>
    </row>
    <row r="4" spans="1:9" ht="21.75" customHeight="1" x14ac:dyDescent="0.3">
      <c r="A4" s="503"/>
      <c r="B4" s="512" t="s">
        <v>923</v>
      </c>
      <c r="C4" s="503"/>
      <c r="D4" s="543">
        <v>7210</v>
      </c>
      <c r="E4" s="693"/>
      <c r="F4" s="503"/>
      <c r="G4" s="503"/>
      <c r="H4" s="503"/>
      <c r="I4" s="503"/>
    </row>
    <row r="5" spans="1:9" ht="21.75" customHeight="1" x14ac:dyDescent="0.25">
      <c r="A5" s="503"/>
      <c r="B5" s="550" t="s">
        <v>418</v>
      </c>
      <c r="C5" s="503"/>
      <c r="D5" s="503"/>
      <c r="E5" s="693"/>
      <c r="F5" s="503"/>
      <c r="G5" s="503"/>
      <c r="H5" s="503"/>
      <c r="I5" s="503"/>
    </row>
    <row r="6" spans="1:9" ht="11.25" customHeight="1" x14ac:dyDescent="0.2">
      <c r="A6" s="505"/>
      <c r="B6" s="505"/>
      <c r="C6" s="505"/>
      <c r="D6" s="505"/>
      <c r="E6" s="505"/>
      <c r="F6" s="505"/>
      <c r="G6" s="505"/>
      <c r="H6" s="505"/>
      <c r="I6" s="505"/>
    </row>
    <row r="7" spans="1:9" x14ac:dyDescent="0.2">
      <c r="A7" s="506">
        <v>111</v>
      </c>
      <c r="B7" s="507" t="s">
        <v>419</v>
      </c>
    </row>
    <row r="8" spans="1:9" x14ac:dyDescent="0.2">
      <c r="A8" s="506">
        <v>112</v>
      </c>
      <c r="B8" t="s">
        <v>420</v>
      </c>
    </row>
    <row r="9" spans="1:9" x14ac:dyDescent="0.2">
      <c r="A9" s="506">
        <v>113</v>
      </c>
      <c r="B9" t="s">
        <v>421</v>
      </c>
    </row>
    <row r="10" spans="1:9" x14ac:dyDescent="0.2">
      <c r="A10" s="506">
        <v>114</v>
      </c>
      <c r="B10" t="s">
        <v>422</v>
      </c>
    </row>
    <row r="11" spans="1:9" x14ac:dyDescent="0.2">
      <c r="A11" s="506">
        <v>115</v>
      </c>
      <c r="B11" t="s">
        <v>423</v>
      </c>
    </row>
    <row r="12" spans="1:9" x14ac:dyDescent="0.2">
      <c r="A12" s="506">
        <v>119</v>
      </c>
      <c r="B12" t="s">
        <v>424</v>
      </c>
    </row>
    <row r="13" spans="1:9" x14ac:dyDescent="0.2">
      <c r="A13" s="506">
        <v>121</v>
      </c>
      <c r="B13" t="s">
        <v>425</v>
      </c>
    </row>
    <row r="14" spans="1:9" x14ac:dyDescent="0.2">
      <c r="A14" s="506">
        <v>122</v>
      </c>
      <c r="B14" t="s">
        <v>426</v>
      </c>
    </row>
    <row r="15" spans="1:9" x14ac:dyDescent="0.2">
      <c r="A15" s="506">
        <v>123</v>
      </c>
      <c r="B15" t="s">
        <v>427</v>
      </c>
    </row>
    <row r="16" spans="1:9" x14ac:dyDescent="0.2">
      <c r="A16" s="508">
        <v>124</v>
      </c>
      <c r="B16" t="s">
        <v>428</v>
      </c>
    </row>
    <row r="17" spans="1:2" x14ac:dyDescent="0.2">
      <c r="A17" s="508">
        <v>125</v>
      </c>
      <c r="B17" t="s">
        <v>429</v>
      </c>
    </row>
    <row r="18" spans="1:2" x14ac:dyDescent="0.2">
      <c r="A18" s="508">
        <v>126</v>
      </c>
      <c r="B18" t="s">
        <v>430</v>
      </c>
    </row>
    <row r="19" spans="1:2" x14ac:dyDescent="0.2">
      <c r="A19" s="508">
        <v>127</v>
      </c>
      <c r="B19" t="s">
        <v>431</v>
      </c>
    </row>
    <row r="20" spans="1:2" x14ac:dyDescent="0.2">
      <c r="A20" s="508">
        <v>128</v>
      </c>
      <c r="B20" t="s">
        <v>432</v>
      </c>
    </row>
    <row r="21" spans="1:2" x14ac:dyDescent="0.2">
      <c r="A21" s="508">
        <v>129</v>
      </c>
      <c r="B21" t="s">
        <v>433</v>
      </c>
    </row>
    <row r="22" spans="1:2" x14ac:dyDescent="0.2">
      <c r="A22" s="508">
        <v>130</v>
      </c>
      <c r="B22" s="507" t="s">
        <v>434</v>
      </c>
    </row>
    <row r="23" spans="1:2" x14ac:dyDescent="0.2">
      <c r="A23" s="508">
        <v>141</v>
      </c>
      <c r="B23" t="s">
        <v>435</v>
      </c>
    </row>
    <row r="24" spans="1:2" x14ac:dyDescent="0.2">
      <c r="A24" s="508">
        <v>142</v>
      </c>
      <c r="B24" t="s">
        <v>436</v>
      </c>
    </row>
    <row r="25" spans="1:2" x14ac:dyDescent="0.2">
      <c r="A25" s="508">
        <v>143</v>
      </c>
      <c r="B25" t="s">
        <v>437</v>
      </c>
    </row>
    <row r="26" spans="1:2" x14ac:dyDescent="0.2">
      <c r="A26" s="508">
        <v>144</v>
      </c>
      <c r="B26" t="s">
        <v>438</v>
      </c>
    </row>
    <row r="27" spans="1:2" x14ac:dyDescent="0.2">
      <c r="A27" s="508">
        <v>145</v>
      </c>
      <c r="B27" t="s">
        <v>439</v>
      </c>
    </row>
    <row r="28" spans="1:2" x14ac:dyDescent="0.2">
      <c r="A28" s="508">
        <v>149</v>
      </c>
      <c r="B28" t="s">
        <v>440</v>
      </c>
    </row>
    <row r="29" spans="1:2" x14ac:dyDescent="0.2">
      <c r="A29" s="508">
        <v>150</v>
      </c>
      <c r="B29" t="s">
        <v>441</v>
      </c>
    </row>
    <row r="30" spans="1:2" x14ac:dyDescent="0.2">
      <c r="A30" s="508">
        <v>161</v>
      </c>
      <c r="B30" t="s">
        <v>442</v>
      </c>
    </row>
    <row r="31" spans="1:2" x14ac:dyDescent="0.2">
      <c r="A31" s="508">
        <v>162</v>
      </c>
      <c r="B31" t="s">
        <v>443</v>
      </c>
    </row>
    <row r="32" spans="1:2" x14ac:dyDescent="0.2">
      <c r="A32" s="508">
        <v>163</v>
      </c>
      <c r="B32" t="s">
        <v>444</v>
      </c>
    </row>
    <row r="33" spans="1:2" x14ac:dyDescent="0.2">
      <c r="A33" s="508">
        <v>164</v>
      </c>
      <c r="B33" t="s">
        <v>445</v>
      </c>
    </row>
    <row r="34" spans="1:2" x14ac:dyDescent="0.2">
      <c r="A34" s="508">
        <v>170</v>
      </c>
      <c r="B34" t="s">
        <v>446</v>
      </c>
    </row>
    <row r="35" spans="1:2" x14ac:dyDescent="0.2">
      <c r="A35" s="508">
        <v>210</v>
      </c>
      <c r="B35" t="s">
        <v>447</v>
      </c>
    </row>
    <row r="36" spans="1:2" x14ac:dyDescent="0.2">
      <c r="A36" s="508">
        <v>220</v>
      </c>
      <c r="B36" t="s">
        <v>448</v>
      </c>
    </row>
    <row r="37" spans="1:2" x14ac:dyDescent="0.2">
      <c r="A37" s="508">
        <v>230</v>
      </c>
      <c r="B37" t="s">
        <v>449</v>
      </c>
    </row>
    <row r="38" spans="1:2" x14ac:dyDescent="0.2">
      <c r="A38" s="508">
        <v>240</v>
      </c>
      <c r="B38" t="s">
        <v>450</v>
      </c>
    </row>
    <row r="39" spans="1:2" x14ac:dyDescent="0.2">
      <c r="A39" s="508">
        <v>311</v>
      </c>
      <c r="B39" t="s">
        <v>451</v>
      </c>
    </row>
    <row r="40" spans="1:2" x14ac:dyDescent="0.2">
      <c r="A40" s="508">
        <v>312</v>
      </c>
      <c r="B40" t="s">
        <v>452</v>
      </c>
    </row>
    <row r="41" spans="1:2" x14ac:dyDescent="0.2">
      <c r="A41" s="508">
        <v>321</v>
      </c>
      <c r="B41" t="s">
        <v>453</v>
      </c>
    </row>
    <row r="42" spans="1:2" x14ac:dyDescent="0.2">
      <c r="A42" s="508">
        <v>322</v>
      </c>
      <c r="B42" t="s">
        <v>454</v>
      </c>
    </row>
    <row r="43" spans="1:2" x14ac:dyDescent="0.2">
      <c r="A43" s="508">
        <v>510</v>
      </c>
      <c r="B43" t="s">
        <v>455</v>
      </c>
    </row>
    <row r="44" spans="1:2" x14ac:dyDescent="0.2">
      <c r="A44" s="508">
        <v>520</v>
      </c>
      <c r="B44" t="s">
        <v>456</v>
      </c>
    </row>
    <row r="45" spans="1:2" x14ac:dyDescent="0.2">
      <c r="A45" s="508">
        <v>610</v>
      </c>
      <c r="B45" t="s">
        <v>457</v>
      </c>
    </row>
    <row r="46" spans="1:2" x14ac:dyDescent="0.2">
      <c r="A46" s="508">
        <v>620</v>
      </c>
      <c r="B46" t="s">
        <v>458</v>
      </c>
    </row>
    <row r="47" spans="1:2" x14ac:dyDescent="0.2">
      <c r="A47" s="508">
        <v>710</v>
      </c>
      <c r="B47" t="s">
        <v>459</v>
      </c>
    </row>
    <row r="48" spans="1:2" x14ac:dyDescent="0.2">
      <c r="A48" s="508">
        <v>721</v>
      </c>
      <c r="B48" t="s">
        <v>460</v>
      </c>
    </row>
    <row r="49" spans="1:2" x14ac:dyDescent="0.2">
      <c r="A49" s="508">
        <v>722</v>
      </c>
      <c r="B49" t="s">
        <v>461</v>
      </c>
    </row>
    <row r="50" spans="1:2" x14ac:dyDescent="0.2">
      <c r="A50" s="508">
        <v>723</v>
      </c>
      <c r="B50" t="s">
        <v>462</v>
      </c>
    </row>
    <row r="51" spans="1:2" x14ac:dyDescent="0.2">
      <c r="A51" s="508">
        <v>729</v>
      </c>
      <c r="B51" t="s">
        <v>463</v>
      </c>
    </row>
    <row r="52" spans="1:2" x14ac:dyDescent="0.2">
      <c r="A52" s="508">
        <v>811</v>
      </c>
      <c r="B52" t="s">
        <v>464</v>
      </c>
    </row>
    <row r="53" spans="1:2" x14ac:dyDescent="0.2">
      <c r="A53" s="508">
        <v>812</v>
      </c>
      <c r="B53" t="s">
        <v>465</v>
      </c>
    </row>
    <row r="54" spans="1:2" x14ac:dyDescent="0.2">
      <c r="A54" s="508">
        <v>820</v>
      </c>
      <c r="B54" t="s">
        <v>466</v>
      </c>
    </row>
    <row r="55" spans="1:2" x14ac:dyDescent="0.2">
      <c r="A55" s="508">
        <v>891</v>
      </c>
      <c r="B55" t="s">
        <v>467</v>
      </c>
    </row>
    <row r="56" spans="1:2" x14ac:dyDescent="0.2">
      <c r="A56" s="508">
        <v>892</v>
      </c>
      <c r="B56" t="s">
        <v>468</v>
      </c>
    </row>
    <row r="57" spans="1:2" x14ac:dyDescent="0.2">
      <c r="A57" s="508">
        <v>899</v>
      </c>
      <c r="B57" t="s">
        <v>469</v>
      </c>
    </row>
    <row r="58" spans="1:2" x14ac:dyDescent="0.2">
      <c r="A58" s="508">
        <v>910</v>
      </c>
      <c r="B58" t="s">
        <v>470</v>
      </c>
    </row>
    <row r="59" spans="1:2" x14ac:dyDescent="0.2">
      <c r="A59" s="508">
        <v>990</v>
      </c>
      <c r="B59" s="507" t="s">
        <v>471</v>
      </c>
    </row>
    <row r="60" spans="1:2" x14ac:dyDescent="0.2">
      <c r="A60" s="508">
        <v>1011</v>
      </c>
      <c r="B60" t="s">
        <v>472</v>
      </c>
    </row>
    <row r="61" spans="1:2" x14ac:dyDescent="0.2">
      <c r="A61" s="508">
        <v>1012</v>
      </c>
      <c r="B61" t="s">
        <v>473</v>
      </c>
    </row>
    <row r="62" spans="1:2" x14ac:dyDescent="0.2">
      <c r="A62" s="508">
        <v>1020</v>
      </c>
      <c r="B62" t="s">
        <v>474</v>
      </c>
    </row>
    <row r="63" spans="1:2" x14ac:dyDescent="0.2">
      <c r="A63" s="508">
        <v>1030</v>
      </c>
      <c r="B63" t="s">
        <v>475</v>
      </c>
    </row>
    <row r="64" spans="1:2" x14ac:dyDescent="0.2">
      <c r="A64" s="508">
        <v>1040</v>
      </c>
      <c r="B64" t="s">
        <v>476</v>
      </c>
    </row>
    <row r="65" spans="1:2" x14ac:dyDescent="0.2">
      <c r="A65" s="508">
        <v>1051</v>
      </c>
      <c r="B65" t="s">
        <v>477</v>
      </c>
    </row>
    <row r="66" spans="1:2" x14ac:dyDescent="0.2">
      <c r="A66" s="508">
        <v>1052</v>
      </c>
      <c r="B66" t="s">
        <v>478</v>
      </c>
    </row>
    <row r="67" spans="1:2" x14ac:dyDescent="0.2">
      <c r="A67" s="508">
        <v>1061</v>
      </c>
      <c r="B67" t="s">
        <v>479</v>
      </c>
    </row>
    <row r="68" spans="1:2" x14ac:dyDescent="0.2">
      <c r="A68" s="508">
        <v>1062</v>
      </c>
      <c r="B68" t="s">
        <v>480</v>
      </c>
    </row>
    <row r="69" spans="1:2" x14ac:dyDescent="0.2">
      <c r="A69" s="508">
        <v>1063</v>
      </c>
      <c r="B69" t="s">
        <v>481</v>
      </c>
    </row>
    <row r="70" spans="1:2" x14ac:dyDescent="0.2">
      <c r="A70" s="508">
        <v>1071</v>
      </c>
      <c r="B70" t="s">
        <v>482</v>
      </c>
    </row>
    <row r="71" spans="1:2" x14ac:dyDescent="0.2">
      <c r="A71" s="508">
        <v>1072</v>
      </c>
      <c r="B71" t="s">
        <v>483</v>
      </c>
    </row>
    <row r="72" spans="1:2" x14ac:dyDescent="0.2">
      <c r="A72" s="508">
        <v>1081</v>
      </c>
      <c r="B72" t="s">
        <v>484</v>
      </c>
    </row>
    <row r="73" spans="1:2" x14ac:dyDescent="0.2">
      <c r="A73" s="508">
        <v>1082</v>
      </c>
      <c r="B73" t="s">
        <v>485</v>
      </c>
    </row>
    <row r="74" spans="1:2" x14ac:dyDescent="0.2">
      <c r="A74" s="508">
        <v>1083</v>
      </c>
      <c r="B74" t="s">
        <v>486</v>
      </c>
    </row>
    <row r="75" spans="1:2" x14ac:dyDescent="0.2">
      <c r="A75" s="508">
        <v>1084</v>
      </c>
      <c r="B75" t="s">
        <v>487</v>
      </c>
    </row>
    <row r="76" spans="1:2" x14ac:dyDescent="0.2">
      <c r="A76" s="508">
        <v>1089</v>
      </c>
      <c r="B76" t="s">
        <v>488</v>
      </c>
    </row>
    <row r="77" spans="1:2" x14ac:dyDescent="0.2">
      <c r="A77" s="508">
        <v>1090</v>
      </c>
      <c r="B77" t="s">
        <v>489</v>
      </c>
    </row>
    <row r="78" spans="1:2" x14ac:dyDescent="0.2">
      <c r="A78" s="508">
        <v>1101</v>
      </c>
      <c r="B78" t="s">
        <v>490</v>
      </c>
    </row>
    <row r="79" spans="1:2" x14ac:dyDescent="0.2">
      <c r="A79" s="508">
        <v>1102</v>
      </c>
      <c r="B79" t="s">
        <v>491</v>
      </c>
    </row>
    <row r="80" spans="1:2" x14ac:dyDescent="0.2">
      <c r="A80" s="508">
        <v>1103</v>
      </c>
      <c r="B80" t="s">
        <v>492</v>
      </c>
    </row>
    <row r="81" spans="1:2" x14ac:dyDescent="0.2">
      <c r="A81" s="508">
        <v>1104</v>
      </c>
      <c r="B81" s="507" t="s">
        <v>493</v>
      </c>
    </row>
    <row r="82" spans="1:2" x14ac:dyDescent="0.2">
      <c r="A82" s="508">
        <v>1200</v>
      </c>
      <c r="B82" t="s">
        <v>494</v>
      </c>
    </row>
    <row r="83" spans="1:2" x14ac:dyDescent="0.2">
      <c r="A83" s="508">
        <v>1311</v>
      </c>
      <c r="B83" t="s">
        <v>495</v>
      </c>
    </row>
    <row r="84" spans="1:2" x14ac:dyDescent="0.2">
      <c r="A84" s="508">
        <v>1312</v>
      </c>
      <c r="B84" t="s">
        <v>496</v>
      </c>
    </row>
    <row r="85" spans="1:2" x14ac:dyDescent="0.2">
      <c r="A85" s="508">
        <v>1313</v>
      </c>
      <c r="B85" t="s">
        <v>497</v>
      </c>
    </row>
    <row r="86" spans="1:2" x14ac:dyDescent="0.2">
      <c r="A86" s="508">
        <v>1391</v>
      </c>
      <c r="B86" t="s">
        <v>498</v>
      </c>
    </row>
    <row r="87" spans="1:2" x14ac:dyDescent="0.2">
      <c r="A87" s="508">
        <v>1392</v>
      </c>
      <c r="B87" t="s">
        <v>499</v>
      </c>
    </row>
    <row r="88" spans="1:2" x14ac:dyDescent="0.2">
      <c r="A88" s="508">
        <v>1393</v>
      </c>
      <c r="B88" t="s">
        <v>500</v>
      </c>
    </row>
    <row r="89" spans="1:2" x14ac:dyDescent="0.2">
      <c r="A89" s="508">
        <v>1394</v>
      </c>
      <c r="B89" t="s">
        <v>501</v>
      </c>
    </row>
    <row r="90" spans="1:2" x14ac:dyDescent="0.2">
      <c r="A90" s="508">
        <v>1399</v>
      </c>
      <c r="B90" t="s">
        <v>502</v>
      </c>
    </row>
    <row r="91" spans="1:2" x14ac:dyDescent="0.2">
      <c r="A91" s="508">
        <v>1410</v>
      </c>
      <c r="B91" t="s">
        <v>503</v>
      </c>
    </row>
    <row r="92" spans="1:2" x14ac:dyDescent="0.2">
      <c r="A92" s="508">
        <v>1420</v>
      </c>
      <c r="B92" t="s">
        <v>504</v>
      </c>
    </row>
    <row r="93" spans="1:2" x14ac:dyDescent="0.2">
      <c r="A93" s="508">
        <v>1430</v>
      </c>
      <c r="B93" t="s">
        <v>505</v>
      </c>
    </row>
    <row r="94" spans="1:2" x14ac:dyDescent="0.2">
      <c r="A94" s="508">
        <v>1511</v>
      </c>
      <c r="B94" t="s">
        <v>506</v>
      </c>
    </row>
    <row r="95" spans="1:2" x14ac:dyDescent="0.2">
      <c r="A95" s="508">
        <v>1512</v>
      </c>
      <c r="B95" s="507" t="s">
        <v>507</v>
      </c>
    </row>
    <row r="96" spans="1:2" x14ac:dyDescent="0.2">
      <c r="A96" s="508">
        <v>1513</v>
      </c>
      <c r="B96" s="507" t="s">
        <v>508</v>
      </c>
    </row>
    <row r="97" spans="1:2" x14ac:dyDescent="0.2">
      <c r="A97" s="508">
        <v>1521</v>
      </c>
      <c r="B97" t="s">
        <v>509</v>
      </c>
    </row>
    <row r="98" spans="1:2" x14ac:dyDescent="0.2">
      <c r="A98" s="508">
        <v>1522</v>
      </c>
      <c r="B98" t="s">
        <v>510</v>
      </c>
    </row>
    <row r="99" spans="1:2" x14ac:dyDescent="0.2">
      <c r="A99" s="508">
        <v>1523</v>
      </c>
      <c r="B99" t="s">
        <v>511</v>
      </c>
    </row>
    <row r="100" spans="1:2" x14ac:dyDescent="0.2">
      <c r="A100" s="508">
        <v>1610</v>
      </c>
      <c r="B100" t="s">
        <v>512</v>
      </c>
    </row>
    <row r="101" spans="1:2" x14ac:dyDescent="0.2">
      <c r="A101" s="508">
        <v>1620</v>
      </c>
      <c r="B101" s="507" t="s">
        <v>513</v>
      </c>
    </row>
    <row r="102" spans="1:2" x14ac:dyDescent="0.2">
      <c r="A102" s="508">
        <v>1630</v>
      </c>
      <c r="B102" s="507" t="s">
        <v>514</v>
      </c>
    </row>
    <row r="103" spans="1:2" x14ac:dyDescent="0.2">
      <c r="A103" s="508">
        <v>1640</v>
      </c>
      <c r="B103" t="s">
        <v>515</v>
      </c>
    </row>
    <row r="104" spans="1:2" x14ac:dyDescent="0.2">
      <c r="A104" s="508">
        <v>1690</v>
      </c>
      <c r="B104" s="507" t="s">
        <v>516</v>
      </c>
    </row>
    <row r="105" spans="1:2" x14ac:dyDescent="0.2">
      <c r="A105" s="508">
        <v>1701</v>
      </c>
      <c r="B105" t="s">
        <v>517</v>
      </c>
    </row>
    <row r="106" spans="1:2" x14ac:dyDescent="0.2">
      <c r="A106" s="508">
        <v>1702</v>
      </c>
      <c r="B106" s="507" t="s">
        <v>518</v>
      </c>
    </row>
    <row r="107" spans="1:2" x14ac:dyDescent="0.2">
      <c r="A107" s="508">
        <v>1709</v>
      </c>
      <c r="B107" t="s">
        <v>519</v>
      </c>
    </row>
    <row r="108" spans="1:2" x14ac:dyDescent="0.2">
      <c r="A108" s="508">
        <v>1811</v>
      </c>
      <c r="B108" t="s">
        <v>520</v>
      </c>
    </row>
    <row r="109" spans="1:2" x14ac:dyDescent="0.2">
      <c r="A109" s="508">
        <v>1812</v>
      </c>
      <c r="B109" t="s">
        <v>521</v>
      </c>
    </row>
    <row r="110" spans="1:2" x14ac:dyDescent="0.2">
      <c r="A110" s="508">
        <v>1820</v>
      </c>
      <c r="B110" t="s">
        <v>522</v>
      </c>
    </row>
    <row r="111" spans="1:2" x14ac:dyDescent="0.2">
      <c r="A111" s="508">
        <v>1910</v>
      </c>
      <c r="B111" t="s">
        <v>523</v>
      </c>
    </row>
    <row r="112" spans="1:2" x14ac:dyDescent="0.2">
      <c r="A112" s="508">
        <v>1921</v>
      </c>
      <c r="B112" t="s">
        <v>524</v>
      </c>
    </row>
    <row r="113" spans="1:2" x14ac:dyDescent="0.2">
      <c r="A113" s="508">
        <v>1922</v>
      </c>
      <c r="B113" t="s">
        <v>525</v>
      </c>
    </row>
    <row r="114" spans="1:2" x14ac:dyDescent="0.2">
      <c r="A114" s="508">
        <v>2011</v>
      </c>
      <c r="B114" t="s">
        <v>526</v>
      </c>
    </row>
    <row r="115" spans="1:2" x14ac:dyDescent="0.2">
      <c r="A115" s="508">
        <v>2012</v>
      </c>
      <c r="B115" t="s">
        <v>527</v>
      </c>
    </row>
    <row r="116" spans="1:2" x14ac:dyDescent="0.2">
      <c r="A116" s="508">
        <v>2013</v>
      </c>
      <c r="B116" t="s">
        <v>528</v>
      </c>
    </row>
    <row r="117" spans="1:2" x14ac:dyDescent="0.2">
      <c r="A117" s="508">
        <v>2014</v>
      </c>
      <c r="B117" t="s">
        <v>529</v>
      </c>
    </row>
    <row r="118" spans="1:2" x14ac:dyDescent="0.2">
      <c r="A118" s="508">
        <v>2021</v>
      </c>
      <c r="B118" t="s">
        <v>530</v>
      </c>
    </row>
    <row r="119" spans="1:2" x14ac:dyDescent="0.2">
      <c r="A119" s="508">
        <v>2022</v>
      </c>
      <c r="B119" s="507" t="s">
        <v>531</v>
      </c>
    </row>
    <row r="120" spans="1:2" x14ac:dyDescent="0.2">
      <c r="A120" s="508">
        <v>2023</v>
      </c>
      <c r="B120" s="507" t="s">
        <v>532</v>
      </c>
    </row>
    <row r="121" spans="1:2" x14ac:dyDescent="0.2">
      <c r="A121" s="508">
        <v>2029</v>
      </c>
      <c r="B121" t="s">
        <v>533</v>
      </c>
    </row>
    <row r="122" spans="1:2" x14ac:dyDescent="0.2">
      <c r="A122" s="508">
        <v>2030</v>
      </c>
      <c r="B122" t="s">
        <v>534</v>
      </c>
    </row>
    <row r="123" spans="1:2" x14ac:dyDescent="0.2">
      <c r="A123" s="508">
        <v>2100</v>
      </c>
      <c r="B123" s="507" t="s">
        <v>535</v>
      </c>
    </row>
    <row r="124" spans="1:2" x14ac:dyDescent="0.2">
      <c r="A124" s="508">
        <v>2211</v>
      </c>
      <c r="B124" t="s">
        <v>536</v>
      </c>
    </row>
    <row r="125" spans="1:2" x14ac:dyDescent="0.2">
      <c r="A125" s="508">
        <v>2212</v>
      </c>
      <c r="B125" t="s">
        <v>537</v>
      </c>
    </row>
    <row r="126" spans="1:2" x14ac:dyDescent="0.2">
      <c r="A126" s="508">
        <v>2219</v>
      </c>
      <c r="B126" t="s">
        <v>538</v>
      </c>
    </row>
    <row r="127" spans="1:2" x14ac:dyDescent="0.2">
      <c r="A127" s="508">
        <v>2221</v>
      </c>
      <c r="B127" t="s">
        <v>539</v>
      </c>
    </row>
    <row r="128" spans="1:2" x14ac:dyDescent="0.2">
      <c r="A128" s="508">
        <v>2229</v>
      </c>
      <c r="B128" t="s">
        <v>540</v>
      </c>
    </row>
    <row r="129" spans="1:2" x14ac:dyDescent="0.2">
      <c r="A129" s="508">
        <v>2310</v>
      </c>
      <c r="B129" t="s">
        <v>541</v>
      </c>
    </row>
    <row r="130" spans="1:2" x14ac:dyDescent="0.2">
      <c r="A130" s="508">
        <v>2391</v>
      </c>
      <c r="B130" t="s">
        <v>542</v>
      </c>
    </row>
    <row r="131" spans="1:2" x14ac:dyDescent="0.2">
      <c r="A131" s="508">
        <v>2392</v>
      </c>
      <c r="B131" t="s">
        <v>543</v>
      </c>
    </row>
    <row r="132" spans="1:2" x14ac:dyDescent="0.2">
      <c r="A132" s="508">
        <v>2393</v>
      </c>
      <c r="B132" t="s">
        <v>544</v>
      </c>
    </row>
    <row r="133" spans="1:2" x14ac:dyDescent="0.2">
      <c r="A133" s="508">
        <v>2394</v>
      </c>
      <c r="B133" t="s">
        <v>545</v>
      </c>
    </row>
    <row r="134" spans="1:2" x14ac:dyDescent="0.2">
      <c r="A134" s="508">
        <v>2395</v>
      </c>
      <c r="B134" t="s">
        <v>546</v>
      </c>
    </row>
    <row r="135" spans="1:2" x14ac:dyDescent="0.2">
      <c r="A135" s="508">
        <v>2396</v>
      </c>
      <c r="B135" t="s">
        <v>547</v>
      </c>
    </row>
    <row r="136" spans="1:2" x14ac:dyDescent="0.2">
      <c r="A136" s="508">
        <v>2399</v>
      </c>
      <c r="B136" t="s">
        <v>548</v>
      </c>
    </row>
    <row r="137" spans="1:2" x14ac:dyDescent="0.2">
      <c r="A137" s="508">
        <v>2410</v>
      </c>
      <c r="B137" t="s">
        <v>549</v>
      </c>
    </row>
    <row r="138" spans="1:2" x14ac:dyDescent="0.2">
      <c r="A138" s="509">
        <v>2421</v>
      </c>
      <c r="B138" t="s">
        <v>550</v>
      </c>
    </row>
    <row r="139" spans="1:2" x14ac:dyDescent="0.2">
      <c r="A139" s="509">
        <v>2429</v>
      </c>
      <c r="B139" t="s">
        <v>551</v>
      </c>
    </row>
    <row r="140" spans="1:2" x14ac:dyDescent="0.2">
      <c r="A140" s="509">
        <v>2431</v>
      </c>
      <c r="B140" t="s">
        <v>552</v>
      </c>
    </row>
    <row r="141" spans="1:2" x14ac:dyDescent="0.2">
      <c r="A141" s="509">
        <v>2432</v>
      </c>
      <c r="B141" t="s">
        <v>553</v>
      </c>
    </row>
    <row r="142" spans="1:2" x14ac:dyDescent="0.2">
      <c r="A142" s="509">
        <v>2511</v>
      </c>
      <c r="B142" t="s">
        <v>554</v>
      </c>
    </row>
    <row r="143" spans="1:2" x14ac:dyDescent="0.2">
      <c r="A143" s="509">
        <v>2512</v>
      </c>
      <c r="B143" s="507" t="s">
        <v>555</v>
      </c>
    </row>
    <row r="144" spans="1:2" x14ac:dyDescent="0.2">
      <c r="A144" s="509">
        <v>2513</v>
      </c>
      <c r="B144" s="507" t="s">
        <v>556</v>
      </c>
    </row>
    <row r="145" spans="1:2" x14ac:dyDescent="0.2">
      <c r="A145" s="509">
        <v>2520</v>
      </c>
      <c r="B145" t="s">
        <v>557</v>
      </c>
    </row>
    <row r="146" spans="1:2" x14ac:dyDescent="0.2">
      <c r="A146" s="509">
        <v>2591</v>
      </c>
      <c r="B146" t="s">
        <v>558</v>
      </c>
    </row>
    <row r="147" spans="1:2" x14ac:dyDescent="0.2">
      <c r="A147" s="509">
        <v>2592</v>
      </c>
      <c r="B147" t="s">
        <v>559</v>
      </c>
    </row>
    <row r="148" spans="1:2" x14ac:dyDescent="0.2">
      <c r="A148" s="509">
        <v>2593</v>
      </c>
      <c r="B148" s="507" t="s">
        <v>560</v>
      </c>
    </row>
    <row r="149" spans="1:2" x14ac:dyDescent="0.2">
      <c r="A149" s="509">
        <v>2599</v>
      </c>
      <c r="B149" t="s">
        <v>561</v>
      </c>
    </row>
    <row r="150" spans="1:2" x14ac:dyDescent="0.2">
      <c r="A150" s="509">
        <v>2610</v>
      </c>
      <c r="B150" t="s">
        <v>562</v>
      </c>
    </row>
    <row r="151" spans="1:2" x14ac:dyDescent="0.2">
      <c r="A151" s="509">
        <v>2620</v>
      </c>
      <c r="B151" t="s">
        <v>563</v>
      </c>
    </row>
    <row r="152" spans="1:2" x14ac:dyDescent="0.2">
      <c r="A152" s="509">
        <v>2630</v>
      </c>
      <c r="B152" t="s">
        <v>564</v>
      </c>
    </row>
    <row r="153" spans="1:2" x14ac:dyDescent="0.2">
      <c r="A153" s="509">
        <v>2640</v>
      </c>
      <c r="B153" t="s">
        <v>565</v>
      </c>
    </row>
    <row r="154" spans="1:2" x14ac:dyDescent="0.2">
      <c r="A154" s="509">
        <v>2651</v>
      </c>
      <c r="B154" t="s">
        <v>566</v>
      </c>
    </row>
    <row r="155" spans="1:2" x14ac:dyDescent="0.2">
      <c r="A155" s="509">
        <v>2652</v>
      </c>
      <c r="B155" t="s">
        <v>567</v>
      </c>
    </row>
    <row r="156" spans="1:2" x14ac:dyDescent="0.2">
      <c r="A156" s="509">
        <v>2660</v>
      </c>
      <c r="B156" s="507" t="s">
        <v>568</v>
      </c>
    </row>
    <row r="157" spans="1:2" x14ac:dyDescent="0.2">
      <c r="A157" s="509">
        <v>2670</v>
      </c>
      <c r="B157" t="s">
        <v>569</v>
      </c>
    </row>
    <row r="158" spans="1:2" x14ac:dyDescent="0.2">
      <c r="A158" s="509">
        <v>2680</v>
      </c>
      <c r="B158" t="s">
        <v>570</v>
      </c>
    </row>
    <row r="159" spans="1:2" x14ac:dyDescent="0.2">
      <c r="A159" s="510">
        <v>2711</v>
      </c>
      <c r="B159" t="s">
        <v>571</v>
      </c>
    </row>
    <row r="160" spans="1:2" x14ac:dyDescent="0.2">
      <c r="A160" s="510">
        <v>2712</v>
      </c>
      <c r="B160" t="s">
        <v>572</v>
      </c>
    </row>
    <row r="161" spans="1:2" x14ac:dyDescent="0.2">
      <c r="A161" s="510">
        <v>2720</v>
      </c>
      <c r="B161" t="s">
        <v>573</v>
      </c>
    </row>
    <row r="162" spans="1:2" x14ac:dyDescent="0.2">
      <c r="A162" s="510">
        <v>2731</v>
      </c>
      <c r="B162" t="s">
        <v>574</v>
      </c>
    </row>
    <row r="163" spans="1:2" x14ac:dyDescent="0.2">
      <c r="A163" s="510">
        <v>2732</v>
      </c>
      <c r="B163" t="s">
        <v>575</v>
      </c>
    </row>
    <row r="164" spans="1:2" x14ac:dyDescent="0.2">
      <c r="A164" s="510">
        <v>2740</v>
      </c>
      <c r="B164" t="s">
        <v>576</v>
      </c>
    </row>
    <row r="165" spans="1:2" x14ac:dyDescent="0.2">
      <c r="A165" s="510">
        <v>2750</v>
      </c>
      <c r="B165" t="s">
        <v>577</v>
      </c>
    </row>
    <row r="166" spans="1:2" x14ac:dyDescent="0.2">
      <c r="A166" s="510">
        <v>2790</v>
      </c>
      <c r="B166" t="s">
        <v>578</v>
      </c>
    </row>
    <row r="167" spans="1:2" x14ac:dyDescent="0.2">
      <c r="A167" s="510">
        <v>2811</v>
      </c>
      <c r="B167" t="s">
        <v>579</v>
      </c>
    </row>
    <row r="168" spans="1:2" x14ac:dyDescent="0.2">
      <c r="A168" s="510">
        <v>2812</v>
      </c>
      <c r="B168" t="s">
        <v>580</v>
      </c>
    </row>
    <row r="169" spans="1:2" x14ac:dyDescent="0.2">
      <c r="A169" s="510">
        <v>2813</v>
      </c>
      <c r="B169" t="s">
        <v>581</v>
      </c>
    </row>
    <row r="170" spans="1:2" x14ac:dyDescent="0.2">
      <c r="A170" s="510">
        <v>2814</v>
      </c>
      <c r="B170" s="507" t="s">
        <v>582</v>
      </c>
    </row>
    <row r="171" spans="1:2" x14ac:dyDescent="0.2">
      <c r="A171" s="510">
        <v>2815</v>
      </c>
      <c r="B171" t="s">
        <v>583</v>
      </c>
    </row>
    <row r="172" spans="1:2" x14ac:dyDescent="0.2">
      <c r="A172" s="510">
        <v>2816</v>
      </c>
      <c r="B172" t="s">
        <v>584</v>
      </c>
    </row>
    <row r="173" spans="1:2" x14ac:dyDescent="0.2">
      <c r="A173" s="510">
        <v>2817</v>
      </c>
      <c r="B173" s="507" t="s">
        <v>585</v>
      </c>
    </row>
    <row r="174" spans="1:2" x14ac:dyDescent="0.2">
      <c r="A174" s="510">
        <v>2818</v>
      </c>
      <c r="B174" t="s">
        <v>586</v>
      </c>
    </row>
    <row r="175" spans="1:2" x14ac:dyDescent="0.2">
      <c r="A175" s="510">
        <v>2819</v>
      </c>
      <c r="B175" t="s">
        <v>587</v>
      </c>
    </row>
    <row r="176" spans="1:2" x14ac:dyDescent="0.2">
      <c r="A176" s="510">
        <v>2821</v>
      </c>
      <c r="B176" t="s">
        <v>588</v>
      </c>
    </row>
    <row r="177" spans="1:2" x14ac:dyDescent="0.2">
      <c r="A177" s="510">
        <v>2822</v>
      </c>
      <c r="B177" t="s">
        <v>589</v>
      </c>
    </row>
    <row r="178" spans="1:2" x14ac:dyDescent="0.2">
      <c r="A178" s="510">
        <v>2823</v>
      </c>
      <c r="B178" t="s">
        <v>590</v>
      </c>
    </row>
    <row r="179" spans="1:2" x14ac:dyDescent="0.2">
      <c r="A179" s="510">
        <v>2824</v>
      </c>
      <c r="B179" s="507" t="s">
        <v>591</v>
      </c>
    </row>
    <row r="180" spans="1:2" x14ac:dyDescent="0.2">
      <c r="A180" s="510">
        <v>2825</v>
      </c>
      <c r="B180" s="507" t="s">
        <v>592</v>
      </c>
    </row>
    <row r="181" spans="1:2" x14ac:dyDescent="0.2">
      <c r="A181" s="510">
        <v>2826</v>
      </c>
      <c r="B181" s="507" t="s">
        <v>593</v>
      </c>
    </row>
    <row r="182" spans="1:2" x14ac:dyDescent="0.2">
      <c r="A182" s="510">
        <v>2829</v>
      </c>
      <c r="B182" t="s">
        <v>594</v>
      </c>
    </row>
    <row r="183" spans="1:2" x14ac:dyDescent="0.2">
      <c r="A183" s="510">
        <v>2910</v>
      </c>
      <c r="B183" t="s">
        <v>595</v>
      </c>
    </row>
    <row r="184" spans="1:2" x14ac:dyDescent="0.2">
      <c r="A184" s="510">
        <v>2920</v>
      </c>
      <c r="B184" s="507" t="s">
        <v>596</v>
      </c>
    </row>
    <row r="185" spans="1:2" x14ac:dyDescent="0.2">
      <c r="A185" s="510">
        <v>2930</v>
      </c>
      <c r="B185" s="507" t="s">
        <v>597</v>
      </c>
    </row>
    <row r="186" spans="1:2" x14ac:dyDescent="0.2">
      <c r="A186" s="510">
        <v>3011</v>
      </c>
      <c r="B186" t="s">
        <v>598</v>
      </c>
    </row>
    <row r="187" spans="1:2" x14ac:dyDescent="0.2">
      <c r="A187" s="510">
        <v>3012</v>
      </c>
      <c r="B187" t="s">
        <v>599</v>
      </c>
    </row>
    <row r="188" spans="1:2" x14ac:dyDescent="0.2">
      <c r="A188" s="510">
        <v>3020</v>
      </c>
      <c r="B188" t="s">
        <v>600</v>
      </c>
    </row>
    <row r="189" spans="1:2" x14ac:dyDescent="0.2">
      <c r="A189" s="510">
        <v>3030</v>
      </c>
      <c r="B189" t="s">
        <v>601</v>
      </c>
    </row>
    <row r="190" spans="1:2" x14ac:dyDescent="0.2">
      <c r="A190" s="510">
        <v>3040</v>
      </c>
      <c r="B190" t="s">
        <v>602</v>
      </c>
    </row>
    <row r="191" spans="1:2" x14ac:dyDescent="0.2">
      <c r="A191" s="510">
        <v>3091</v>
      </c>
      <c r="B191" t="s">
        <v>603</v>
      </c>
    </row>
    <row r="192" spans="1:2" x14ac:dyDescent="0.2">
      <c r="A192" s="510">
        <v>3092</v>
      </c>
      <c r="B192" s="507" t="s">
        <v>604</v>
      </c>
    </row>
    <row r="193" spans="1:2" x14ac:dyDescent="0.2">
      <c r="A193" s="510">
        <v>3099</v>
      </c>
      <c r="B193" t="s">
        <v>605</v>
      </c>
    </row>
    <row r="194" spans="1:2" x14ac:dyDescent="0.2">
      <c r="A194" s="510">
        <v>3110</v>
      </c>
      <c r="B194" t="s">
        <v>606</v>
      </c>
    </row>
    <row r="195" spans="1:2" x14ac:dyDescent="0.2">
      <c r="A195" s="510">
        <v>3120</v>
      </c>
      <c r="B195" t="s">
        <v>607</v>
      </c>
    </row>
    <row r="196" spans="1:2" x14ac:dyDescent="0.2">
      <c r="A196" s="510">
        <v>3210</v>
      </c>
      <c r="B196" t="s">
        <v>608</v>
      </c>
    </row>
    <row r="197" spans="1:2" x14ac:dyDescent="0.2">
      <c r="A197" s="510">
        <v>3220</v>
      </c>
      <c r="B197" t="s">
        <v>609</v>
      </c>
    </row>
    <row r="198" spans="1:2" x14ac:dyDescent="0.2">
      <c r="A198" s="510">
        <v>3230</v>
      </c>
      <c r="B198" t="s">
        <v>610</v>
      </c>
    </row>
    <row r="199" spans="1:2" x14ac:dyDescent="0.2">
      <c r="A199" s="510">
        <v>3240</v>
      </c>
      <c r="B199" t="s">
        <v>611</v>
      </c>
    </row>
    <row r="200" spans="1:2" x14ac:dyDescent="0.2">
      <c r="A200" s="510">
        <v>3250</v>
      </c>
      <c r="B200" s="507" t="s">
        <v>612</v>
      </c>
    </row>
    <row r="201" spans="1:2" x14ac:dyDescent="0.2">
      <c r="A201" s="510">
        <v>3290</v>
      </c>
      <c r="B201" t="s">
        <v>613</v>
      </c>
    </row>
    <row r="202" spans="1:2" x14ac:dyDescent="0.2">
      <c r="A202" s="510">
        <v>3311</v>
      </c>
      <c r="B202" t="s">
        <v>614</v>
      </c>
    </row>
    <row r="203" spans="1:2" x14ac:dyDescent="0.2">
      <c r="A203" s="510">
        <v>3312</v>
      </c>
      <c r="B203" t="s">
        <v>615</v>
      </c>
    </row>
    <row r="204" spans="1:2" x14ac:dyDescent="0.2">
      <c r="A204" s="510">
        <v>3313</v>
      </c>
      <c r="B204" t="s">
        <v>616</v>
      </c>
    </row>
    <row r="205" spans="1:2" x14ac:dyDescent="0.2">
      <c r="A205" s="510">
        <v>3314</v>
      </c>
      <c r="B205" t="s">
        <v>617</v>
      </c>
    </row>
    <row r="206" spans="1:2" x14ac:dyDescent="0.2">
      <c r="A206" s="510">
        <v>3315</v>
      </c>
      <c r="B206" s="507" t="s">
        <v>618</v>
      </c>
    </row>
    <row r="207" spans="1:2" x14ac:dyDescent="0.2">
      <c r="A207" s="510">
        <v>3319</v>
      </c>
      <c r="B207" s="507" t="s">
        <v>619</v>
      </c>
    </row>
    <row r="208" spans="1:2" x14ac:dyDescent="0.2">
      <c r="A208" s="510">
        <v>3320</v>
      </c>
      <c r="B208" t="s">
        <v>620</v>
      </c>
    </row>
    <row r="209" spans="1:2" x14ac:dyDescent="0.2">
      <c r="A209" s="510">
        <v>3511</v>
      </c>
      <c r="B209" t="s">
        <v>621</v>
      </c>
    </row>
    <row r="210" spans="1:2" x14ac:dyDescent="0.2">
      <c r="A210" s="510">
        <v>3512</v>
      </c>
      <c r="B210" t="s">
        <v>622</v>
      </c>
    </row>
    <row r="211" spans="1:2" x14ac:dyDescent="0.2">
      <c r="A211" s="510">
        <v>3513</v>
      </c>
      <c r="B211" t="s">
        <v>623</v>
      </c>
    </row>
    <row r="212" spans="1:2" x14ac:dyDescent="0.2">
      <c r="A212" s="510">
        <v>3514</v>
      </c>
      <c r="B212" t="s">
        <v>624</v>
      </c>
    </row>
    <row r="213" spans="1:2" x14ac:dyDescent="0.2">
      <c r="A213" s="510">
        <v>3520</v>
      </c>
      <c r="B213" t="s">
        <v>625</v>
      </c>
    </row>
    <row r="214" spans="1:2" x14ac:dyDescent="0.2">
      <c r="A214" s="510">
        <v>3530</v>
      </c>
      <c r="B214" t="s">
        <v>626</v>
      </c>
    </row>
    <row r="215" spans="1:2" x14ac:dyDescent="0.2">
      <c r="A215" s="510">
        <v>3600</v>
      </c>
      <c r="B215" t="s">
        <v>627</v>
      </c>
    </row>
    <row r="216" spans="1:2" x14ac:dyDescent="0.2">
      <c r="A216" s="510">
        <v>3700</v>
      </c>
      <c r="B216" t="s">
        <v>628</v>
      </c>
    </row>
    <row r="217" spans="1:2" x14ac:dyDescent="0.2">
      <c r="A217" s="510">
        <v>3811</v>
      </c>
      <c r="B217" t="s">
        <v>629</v>
      </c>
    </row>
    <row r="218" spans="1:2" x14ac:dyDescent="0.2">
      <c r="A218" s="510">
        <v>3812</v>
      </c>
      <c r="B218" t="s">
        <v>630</v>
      </c>
    </row>
    <row r="219" spans="1:2" x14ac:dyDescent="0.2">
      <c r="A219" s="510">
        <v>3821</v>
      </c>
      <c r="B219" t="s">
        <v>631</v>
      </c>
    </row>
    <row r="220" spans="1:2" x14ac:dyDescent="0.2">
      <c r="A220" s="510">
        <v>3822</v>
      </c>
      <c r="B220" t="s">
        <v>632</v>
      </c>
    </row>
    <row r="221" spans="1:2" x14ac:dyDescent="0.2">
      <c r="A221" s="510">
        <v>3830</v>
      </c>
      <c r="B221" t="s">
        <v>633</v>
      </c>
    </row>
    <row r="222" spans="1:2" x14ac:dyDescent="0.2">
      <c r="A222" s="510">
        <v>3900</v>
      </c>
      <c r="B222" s="507" t="s">
        <v>634</v>
      </c>
    </row>
    <row r="223" spans="1:2" x14ac:dyDescent="0.2">
      <c r="A223" s="510">
        <v>4111</v>
      </c>
      <c r="B223" t="s">
        <v>635</v>
      </c>
    </row>
    <row r="224" spans="1:2" x14ac:dyDescent="0.2">
      <c r="A224" s="510">
        <v>4112</v>
      </c>
      <c r="B224" t="s">
        <v>636</v>
      </c>
    </row>
    <row r="225" spans="1:2" x14ac:dyDescent="0.2">
      <c r="A225" s="510">
        <v>4210</v>
      </c>
      <c r="B225" t="s">
        <v>637</v>
      </c>
    </row>
    <row r="226" spans="1:2" x14ac:dyDescent="0.2">
      <c r="A226" s="510">
        <v>4220</v>
      </c>
      <c r="B226" t="s">
        <v>638</v>
      </c>
    </row>
    <row r="227" spans="1:2" x14ac:dyDescent="0.2">
      <c r="A227" s="510">
        <v>4290</v>
      </c>
      <c r="B227" t="s">
        <v>639</v>
      </c>
    </row>
    <row r="228" spans="1:2" x14ac:dyDescent="0.2">
      <c r="A228" s="510">
        <v>4311</v>
      </c>
      <c r="B228" t="s">
        <v>640</v>
      </c>
    </row>
    <row r="229" spans="1:2" x14ac:dyDescent="0.2">
      <c r="A229" s="510">
        <v>4312</v>
      </c>
      <c r="B229" t="s">
        <v>641</v>
      </c>
    </row>
    <row r="230" spans="1:2" x14ac:dyDescent="0.2">
      <c r="A230" s="510">
        <v>4321</v>
      </c>
      <c r="B230" t="s">
        <v>642</v>
      </c>
    </row>
    <row r="231" spans="1:2" x14ac:dyDescent="0.2">
      <c r="A231" s="510">
        <v>4322</v>
      </c>
      <c r="B231" t="s">
        <v>643</v>
      </c>
    </row>
    <row r="232" spans="1:2" x14ac:dyDescent="0.2">
      <c r="A232" s="510">
        <v>4329</v>
      </c>
      <c r="B232" t="s">
        <v>644</v>
      </c>
    </row>
    <row r="233" spans="1:2" x14ac:dyDescent="0.2">
      <c r="A233" s="510">
        <v>4330</v>
      </c>
      <c r="B233" t="s">
        <v>645</v>
      </c>
    </row>
    <row r="234" spans="1:2" x14ac:dyDescent="0.2">
      <c r="A234" s="510">
        <v>4390</v>
      </c>
      <c r="B234" s="507" t="s">
        <v>646</v>
      </c>
    </row>
    <row r="235" spans="1:2" x14ac:dyDescent="0.2">
      <c r="A235" s="510">
        <v>4511</v>
      </c>
      <c r="B235" t="s">
        <v>647</v>
      </c>
    </row>
    <row r="236" spans="1:2" x14ac:dyDescent="0.2">
      <c r="A236" s="510">
        <v>4612</v>
      </c>
      <c r="B236" t="s">
        <v>648</v>
      </c>
    </row>
    <row r="237" spans="1:2" x14ac:dyDescent="0.2">
      <c r="A237" s="510">
        <v>4520</v>
      </c>
      <c r="B237" t="s">
        <v>649</v>
      </c>
    </row>
    <row r="238" spans="1:2" x14ac:dyDescent="0.2">
      <c r="A238" s="510">
        <v>4530</v>
      </c>
      <c r="B238" s="507" t="s">
        <v>650</v>
      </c>
    </row>
    <row r="239" spans="1:2" x14ac:dyDescent="0.2">
      <c r="A239" s="510">
        <v>4541</v>
      </c>
      <c r="B239" t="s">
        <v>651</v>
      </c>
    </row>
    <row r="240" spans="1:2" x14ac:dyDescent="0.2">
      <c r="A240" s="510">
        <v>4542</v>
      </c>
      <c r="B240" t="s">
        <v>652</v>
      </c>
    </row>
    <row r="241" spans="1:2" x14ac:dyDescent="0.2">
      <c r="A241" s="510">
        <v>4610</v>
      </c>
      <c r="B241" t="s">
        <v>653</v>
      </c>
    </row>
    <row r="242" spans="1:2" x14ac:dyDescent="0.2">
      <c r="A242" s="510">
        <v>4620</v>
      </c>
      <c r="B242" t="s">
        <v>654</v>
      </c>
    </row>
    <row r="243" spans="1:2" x14ac:dyDescent="0.2">
      <c r="A243" s="510">
        <v>4631</v>
      </c>
      <c r="B243" t="s">
        <v>655</v>
      </c>
    </row>
    <row r="244" spans="1:2" x14ac:dyDescent="0.2">
      <c r="A244" s="510">
        <v>4632</v>
      </c>
      <c r="B244" t="s">
        <v>656</v>
      </c>
    </row>
    <row r="245" spans="1:2" x14ac:dyDescent="0.2">
      <c r="A245" s="510">
        <v>4641</v>
      </c>
      <c r="B245" s="507" t="s">
        <v>657</v>
      </c>
    </row>
    <row r="246" spans="1:2" x14ac:dyDescent="0.2">
      <c r="A246" s="510">
        <v>4642</v>
      </c>
      <c r="B246" t="s">
        <v>658</v>
      </c>
    </row>
    <row r="247" spans="1:2" x14ac:dyDescent="0.2">
      <c r="A247" s="510">
        <v>4643</v>
      </c>
      <c r="B247" t="s">
        <v>659</v>
      </c>
    </row>
    <row r="248" spans="1:2" x14ac:dyDescent="0.2">
      <c r="A248" s="510">
        <v>4644</v>
      </c>
      <c r="B248" t="s">
        <v>660</v>
      </c>
    </row>
    <row r="249" spans="1:2" x14ac:dyDescent="0.2">
      <c r="A249" s="510">
        <v>4645</v>
      </c>
      <c r="B249" s="507" t="s">
        <v>661</v>
      </c>
    </row>
    <row r="250" spans="1:2" x14ac:dyDescent="0.2">
      <c r="A250" s="510">
        <v>4649</v>
      </c>
      <c r="B250" t="s">
        <v>662</v>
      </c>
    </row>
    <row r="251" spans="1:2" x14ac:dyDescent="0.2">
      <c r="A251" s="510">
        <v>4651</v>
      </c>
      <c r="B251" s="507" t="s">
        <v>663</v>
      </c>
    </row>
    <row r="252" spans="1:2" x14ac:dyDescent="0.2">
      <c r="A252" s="510">
        <v>4652</v>
      </c>
      <c r="B252" s="507" t="s">
        <v>664</v>
      </c>
    </row>
    <row r="253" spans="1:2" x14ac:dyDescent="0.2">
      <c r="A253" s="510">
        <v>4653</v>
      </c>
      <c r="B253" t="s">
        <v>665</v>
      </c>
    </row>
    <row r="254" spans="1:2" x14ac:dyDescent="0.2">
      <c r="A254" s="510">
        <v>4659</v>
      </c>
      <c r="B254" t="s">
        <v>666</v>
      </c>
    </row>
    <row r="255" spans="1:2" x14ac:dyDescent="0.2">
      <c r="A255" s="510">
        <v>4661</v>
      </c>
      <c r="B255" s="507" t="s">
        <v>667</v>
      </c>
    </row>
    <row r="256" spans="1:2" x14ac:dyDescent="0.2">
      <c r="A256" s="510">
        <v>4662</v>
      </c>
      <c r="B256" t="s">
        <v>668</v>
      </c>
    </row>
    <row r="257" spans="1:2" x14ac:dyDescent="0.2">
      <c r="A257" s="510">
        <v>4663</v>
      </c>
      <c r="B257" s="507" t="s">
        <v>669</v>
      </c>
    </row>
    <row r="258" spans="1:2" x14ac:dyDescent="0.2">
      <c r="A258" s="510">
        <v>4664</v>
      </c>
      <c r="B258" s="507" t="s">
        <v>670</v>
      </c>
    </row>
    <row r="259" spans="1:2" x14ac:dyDescent="0.2">
      <c r="A259" s="510">
        <v>4665</v>
      </c>
      <c r="B259" t="s">
        <v>671</v>
      </c>
    </row>
    <row r="260" spans="1:2" x14ac:dyDescent="0.2">
      <c r="A260" s="510">
        <v>4669</v>
      </c>
      <c r="B260" t="s">
        <v>672</v>
      </c>
    </row>
    <row r="261" spans="1:2" x14ac:dyDescent="0.2">
      <c r="A261" s="510">
        <v>4690</v>
      </c>
      <c r="B261" t="s">
        <v>673</v>
      </c>
    </row>
    <row r="262" spans="1:2" x14ac:dyDescent="0.2">
      <c r="A262" s="510">
        <v>4711</v>
      </c>
      <c r="B262" s="507" t="s">
        <v>674</v>
      </c>
    </row>
    <row r="263" spans="1:2" x14ac:dyDescent="0.2">
      <c r="A263" s="510">
        <v>4719</v>
      </c>
      <c r="B263" s="507" t="s">
        <v>675</v>
      </c>
    </row>
    <row r="264" spans="1:2" x14ac:dyDescent="0.2">
      <c r="A264" s="510">
        <v>4721</v>
      </c>
      <c r="B264" s="507" t="s">
        <v>676</v>
      </c>
    </row>
    <row r="265" spans="1:2" x14ac:dyDescent="0.2">
      <c r="A265" s="510">
        <v>4722</v>
      </c>
      <c r="B265" s="507" t="s">
        <v>677</v>
      </c>
    </row>
    <row r="266" spans="1:2" x14ac:dyDescent="0.2">
      <c r="A266" s="510">
        <v>4723</v>
      </c>
      <c r="B266" s="507" t="s">
        <v>678</v>
      </c>
    </row>
    <row r="267" spans="1:2" x14ac:dyDescent="0.2">
      <c r="A267" s="510">
        <v>4724</v>
      </c>
      <c r="B267" s="507" t="s">
        <v>679</v>
      </c>
    </row>
    <row r="268" spans="1:2" x14ac:dyDescent="0.2">
      <c r="A268" s="510">
        <v>4729</v>
      </c>
      <c r="B268" s="507" t="s">
        <v>680</v>
      </c>
    </row>
    <row r="269" spans="1:2" x14ac:dyDescent="0.2">
      <c r="A269" s="510">
        <v>4731</v>
      </c>
      <c r="B269" t="s">
        <v>681</v>
      </c>
    </row>
    <row r="270" spans="1:2" x14ac:dyDescent="0.2">
      <c r="A270" s="510">
        <v>4732</v>
      </c>
      <c r="B270" s="507" t="s">
        <v>682</v>
      </c>
    </row>
    <row r="271" spans="1:2" x14ac:dyDescent="0.2">
      <c r="A271" s="510">
        <v>4741</v>
      </c>
      <c r="B271" s="507" t="s">
        <v>683</v>
      </c>
    </row>
    <row r="272" spans="1:2" x14ac:dyDescent="0.2">
      <c r="A272" s="510">
        <v>4742</v>
      </c>
      <c r="B272" s="507" t="s">
        <v>684</v>
      </c>
    </row>
    <row r="273" spans="1:2" x14ac:dyDescent="0.2">
      <c r="A273" s="510">
        <v>4751</v>
      </c>
      <c r="B273" s="507" t="s">
        <v>685</v>
      </c>
    </row>
    <row r="274" spans="1:2" x14ac:dyDescent="0.2">
      <c r="A274" s="510">
        <v>4752</v>
      </c>
      <c r="B274" s="507" t="s">
        <v>686</v>
      </c>
    </row>
    <row r="275" spans="1:2" x14ac:dyDescent="0.2">
      <c r="A275" s="510">
        <v>4753</v>
      </c>
      <c r="B275" s="507" t="s">
        <v>687</v>
      </c>
    </row>
    <row r="276" spans="1:2" x14ac:dyDescent="0.2">
      <c r="A276" s="510">
        <v>4754</v>
      </c>
      <c r="B276" s="507" t="s">
        <v>688</v>
      </c>
    </row>
    <row r="277" spans="1:2" x14ac:dyDescent="0.2">
      <c r="A277" s="510">
        <v>4755</v>
      </c>
      <c r="B277" t="s">
        <v>689</v>
      </c>
    </row>
    <row r="278" spans="1:2" x14ac:dyDescent="0.2">
      <c r="A278" s="510">
        <v>4759</v>
      </c>
      <c r="B278" s="507" t="s">
        <v>690</v>
      </c>
    </row>
    <row r="279" spans="1:2" x14ac:dyDescent="0.2">
      <c r="A279" s="510">
        <v>4761</v>
      </c>
      <c r="B279" s="507" t="s">
        <v>691</v>
      </c>
    </row>
    <row r="280" spans="1:2" x14ac:dyDescent="0.2">
      <c r="A280" s="510">
        <v>4762</v>
      </c>
      <c r="B280" s="507" t="s">
        <v>692</v>
      </c>
    </row>
    <row r="281" spans="1:2" x14ac:dyDescent="0.2">
      <c r="A281" s="510">
        <v>4769</v>
      </c>
      <c r="B281" s="507" t="s">
        <v>693</v>
      </c>
    </row>
    <row r="282" spans="1:2" x14ac:dyDescent="0.2">
      <c r="A282" s="510">
        <v>4771</v>
      </c>
      <c r="B282" s="507" t="s">
        <v>694</v>
      </c>
    </row>
    <row r="283" spans="1:2" x14ac:dyDescent="0.2">
      <c r="A283" s="510">
        <v>4772</v>
      </c>
      <c r="B283" s="507" t="s">
        <v>695</v>
      </c>
    </row>
    <row r="284" spans="1:2" x14ac:dyDescent="0.2">
      <c r="A284" s="511">
        <v>4773</v>
      </c>
      <c r="B284" s="507" t="s">
        <v>696</v>
      </c>
    </row>
    <row r="285" spans="1:2" x14ac:dyDescent="0.2">
      <c r="A285" s="511">
        <v>4774</v>
      </c>
      <c r="B285" s="507" t="s">
        <v>697</v>
      </c>
    </row>
    <row r="286" spans="1:2" x14ac:dyDescent="0.2">
      <c r="A286" s="511">
        <v>4775</v>
      </c>
      <c r="B286" t="s">
        <v>698</v>
      </c>
    </row>
    <row r="287" spans="1:2" x14ac:dyDescent="0.2">
      <c r="A287" s="511">
        <v>4781</v>
      </c>
      <c r="B287" s="507" t="s">
        <v>699</v>
      </c>
    </row>
    <row r="288" spans="1:2" x14ac:dyDescent="0.2">
      <c r="A288" s="511">
        <v>4782</v>
      </c>
      <c r="B288" s="507" t="s">
        <v>700</v>
      </c>
    </row>
    <row r="289" spans="1:2" x14ac:dyDescent="0.2">
      <c r="A289" s="511">
        <v>4789</v>
      </c>
      <c r="B289" t="s">
        <v>701</v>
      </c>
    </row>
    <row r="290" spans="1:2" x14ac:dyDescent="0.2">
      <c r="A290" s="511">
        <v>4791</v>
      </c>
      <c r="B290" t="s">
        <v>702</v>
      </c>
    </row>
    <row r="291" spans="1:2" x14ac:dyDescent="0.2">
      <c r="A291" s="511">
        <v>4792</v>
      </c>
      <c r="B291" t="s">
        <v>703</v>
      </c>
    </row>
    <row r="292" spans="1:2" x14ac:dyDescent="0.2">
      <c r="A292" s="511">
        <v>4799</v>
      </c>
      <c r="B292" s="507" t="s">
        <v>704</v>
      </c>
    </row>
    <row r="293" spans="1:2" x14ac:dyDescent="0.2">
      <c r="A293" s="511">
        <v>4911</v>
      </c>
      <c r="B293" t="s">
        <v>705</v>
      </c>
    </row>
    <row r="294" spans="1:2" x14ac:dyDescent="0.2">
      <c r="A294" s="511">
        <v>4912</v>
      </c>
      <c r="B294" t="s">
        <v>706</v>
      </c>
    </row>
    <row r="295" spans="1:2" x14ac:dyDescent="0.2">
      <c r="A295" s="511">
        <v>4921</v>
      </c>
      <c r="B295" t="s">
        <v>707</v>
      </c>
    </row>
    <row r="296" spans="1:2" x14ac:dyDescent="0.2">
      <c r="A296" s="511">
        <v>4922</v>
      </c>
      <c r="B296" t="s">
        <v>708</v>
      </c>
    </row>
    <row r="297" spans="1:2" x14ac:dyDescent="0.2">
      <c r="A297" s="511">
        <v>4923</v>
      </c>
      <c r="B297" t="s">
        <v>709</v>
      </c>
    </row>
    <row r="298" spans="1:2" x14ac:dyDescent="0.2">
      <c r="A298" s="511">
        <v>4930</v>
      </c>
      <c r="B298" t="s">
        <v>710</v>
      </c>
    </row>
    <row r="299" spans="1:2" x14ac:dyDescent="0.2">
      <c r="A299" s="511">
        <v>5011</v>
      </c>
      <c r="B299" t="s">
        <v>711</v>
      </c>
    </row>
    <row r="300" spans="1:2" x14ac:dyDescent="0.2">
      <c r="A300" s="511">
        <v>5012</v>
      </c>
      <c r="B300" t="s">
        <v>712</v>
      </c>
    </row>
    <row r="301" spans="1:2" x14ac:dyDescent="0.2">
      <c r="A301" s="511">
        <v>5021</v>
      </c>
      <c r="B301" t="s">
        <v>713</v>
      </c>
    </row>
    <row r="302" spans="1:2" x14ac:dyDescent="0.2">
      <c r="A302" s="511">
        <v>5022</v>
      </c>
      <c r="B302" t="s">
        <v>714</v>
      </c>
    </row>
    <row r="303" spans="1:2" x14ac:dyDescent="0.2">
      <c r="A303" s="511">
        <v>5111</v>
      </c>
      <c r="B303" t="s">
        <v>715</v>
      </c>
    </row>
    <row r="304" spans="1:2" x14ac:dyDescent="0.2">
      <c r="A304" s="511">
        <v>5112</v>
      </c>
      <c r="B304" t="s">
        <v>716</v>
      </c>
    </row>
    <row r="305" spans="1:2" x14ac:dyDescent="0.2">
      <c r="A305" s="511">
        <v>5121</v>
      </c>
      <c r="B305" t="s">
        <v>717</v>
      </c>
    </row>
    <row r="306" spans="1:2" x14ac:dyDescent="0.2">
      <c r="A306" s="511">
        <v>5122</v>
      </c>
      <c r="B306" t="s">
        <v>718</v>
      </c>
    </row>
    <row r="307" spans="1:2" x14ac:dyDescent="0.2">
      <c r="A307" s="511">
        <v>5210</v>
      </c>
      <c r="B307" t="s">
        <v>719</v>
      </c>
    </row>
    <row r="308" spans="1:2" x14ac:dyDescent="0.2">
      <c r="A308" s="511">
        <v>5221</v>
      </c>
      <c r="B308" s="507" t="s">
        <v>720</v>
      </c>
    </row>
    <row r="309" spans="1:2" x14ac:dyDescent="0.2">
      <c r="A309" s="511">
        <v>5222</v>
      </c>
      <c r="B309" s="507" t="s">
        <v>721</v>
      </c>
    </row>
    <row r="310" spans="1:2" x14ac:dyDescent="0.2">
      <c r="A310" s="511">
        <v>5223</v>
      </c>
      <c r="B310" s="507" t="s">
        <v>722</v>
      </c>
    </row>
    <row r="311" spans="1:2" x14ac:dyDescent="0.2">
      <c r="A311" s="511">
        <v>5224</v>
      </c>
      <c r="B311" t="s">
        <v>723</v>
      </c>
    </row>
    <row r="312" spans="1:2" x14ac:dyDescent="0.2">
      <c r="A312" s="511">
        <v>5229</v>
      </c>
      <c r="B312" t="s">
        <v>724</v>
      </c>
    </row>
    <row r="313" spans="1:2" x14ac:dyDescent="0.2">
      <c r="A313" s="511">
        <v>5310</v>
      </c>
      <c r="B313" t="s">
        <v>725</v>
      </c>
    </row>
    <row r="314" spans="1:2" x14ac:dyDescent="0.2">
      <c r="A314" s="511">
        <v>5320</v>
      </c>
      <c r="B314" t="s">
        <v>726</v>
      </c>
    </row>
    <row r="315" spans="1:2" x14ac:dyDescent="0.2">
      <c r="A315" s="511">
        <v>5511</v>
      </c>
      <c r="B315" t="s">
        <v>727</v>
      </c>
    </row>
    <row r="316" spans="1:2" x14ac:dyDescent="0.2">
      <c r="A316" s="511">
        <v>5512</v>
      </c>
      <c r="B316" t="s">
        <v>728</v>
      </c>
    </row>
    <row r="317" spans="1:2" x14ac:dyDescent="0.2">
      <c r="A317" s="511">
        <v>5513</v>
      </c>
      <c r="B317" t="s">
        <v>729</v>
      </c>
    </row>
    <row r="318" spans="1:2" x14ac:dyDescent="0.2">
      <c r="A318" s="511">
        <v>5514</v>
      </c>
      <c r="B318" t="s">
        <v>730</v>
      </c>
    </row>
    <row r="319" spans="1:2" x14ac:dyDescent="0.2">
      <c r="A319" s="511">
        <v>5519</v>
      </c>
      <c r="B319" t="s">
        <v>731</v>
      </c>
    </row>
    <row r="320" spans="1:2" x14ac:dyDescent="0.2">
      <c r="A320" s="511">
        <v>5520</v>
      </c>
      <c r="B320" t="s">
        <v>732</v>
      </c>
    </row>
    <row r="321" spans="1:2" x14ac:dyDescent="0.2">
      <c r="A321" s="511">
        <v>5530</v>
      </c>
      <c r="B321" t="s">
        <v>733</v>
      </c>
    </row>
    <row r="322" spans="1:2" x14ac:dyDescent="0.2">
      <c r="A322" s="511">
        <v>5590</v>
      </c>
      <c r="B322" t="s">
        <v>734</v>
      </c>
    </row>
    <row r="323" spans="1:2" x14ac:dyDescent="0.2">
      <c r="A323" s="511">
        <v>5611</v>
      </c>
      <c r="B323" t="s">
        <v>735</v>
      </c>
    </row>
    <row r="324" spans="1:2" x14ac:dyDescent="0.2">
      <c r="A324" s="511">
        <v>5612</v>
      </c>
      <c r="B324" t="s">
        <v>736</v>
      </c>
    </row>
    <row r="325" spans="1:2" x14ac:dyDescent="0.2">
      <c r="A325" s="511">
        <v>5613</v>
      </c>
      <c r="B325" t="s">
        <v>737</v>
      </c>
    </row>
    <row r="326" spans="1:2" x14ac:dyDescent="0.2">
      <c r="A326" s="511">
        <v>5619</v>
      </c>
      <c r="B326" t="s">
        <v>738</v>
      </c>
    </row>
    <row r="327" spans="1:2" x14ac:dyDescent="0.2">
      <c r="A327" s="511">
        <v>5621</v>
      </c>
      <c r="B327" t="s">
        <v>739</v>
      </c>
    </row>
    <row r="328" spans="1:2" x14ac:dyDescent="0.2">
      <c r="A328" s="511">
        <v>5629</v>
      </c>
      <c r="B328" t="s">
        <v>740</v>
      </c>
    </row>
    <row r="329" spans="1:2" x14ac:dyDescent="0.2">
      <c r="A329" s="511">
        <v>5630</v>
      </c>
      <c r="B329" t="s">
        <v>741</v>
      </c>
    </row>
    <row r="330" spans="1:2" x14ac:dyDescent="0.2">
      <c r="A330" s="511">
        <v>5811</v>
      </c>
      <c r="B330" t="s">
        <v>742</v>
      </c>
    </row>
    <row r="331" spans="1:2" x14ac:dyDescent="0.2">
      <c r="A331" s="511">
        <v>5812</v>
      </c>
      <c r="B331" t="s">
        <v>743</v>
      </c>
    </row>
    <row r="332" spans="1:2" x14ac:dyDescent="0.2">
      <c r="A332" s="511">
        <v>5813</v>
      </c>
      <c r="B332" t="s">
        <v>744</v>
      </c>
    </row>
    <row r="333" spans="1:2" x14ac:dyDescent="0.2">
      <c r="A333" s="511">
        <v>5819</v>
      </c>
      <c r="B333" t="s">
        <v>745</v>
      </c>
    </row>
    <row r="334" spans="1:2" x14ac:dyDescent="0.2">
      <c r="A334" s="511">
        <v>5820</v>
      </c>
      <c r="B334" t="s">
        <v>746</v>
      </c>
    </row>
    <row r="335" spans="1:2" x14ac:dyDescent="0.2">
      <c r="A335" s="511">
        <v>5911</v>
      </c>
      <c r="B335" s="507" t="s">
        <v>747</v>
      </c>
    </row>
    <row r="336" spans="1:2" x14ac:dyDescent="0.2">
      <c r="A336" s="511">
        <v>5912</v>
      </c>
      <c r="B336" s="507" t="s">
        <v>748</v>
      </c>
    </row>
    <row r="337" spans="1:2" x14ac:dyDescent="0.2">
      <c r="A337" s="511">
        <v>5913</v>
      </c>
      <c r="B337" s="507" t="s">
        <v>749</v>
      </c>
    </row>
    <row r="338" spans="1:2" x14ac:dyDescent="0.2">
      <c r="A338" s="511">
        <v>5914</v>
      </c>
      <c r="B338" t="s">
        <v>750</v>
      </c>
    </row>
    <row r="339" spans="1:2" x14ac:dyDescent="0.2">
      <c r="A339" s="511">
        <v>5920</v>
      </c>
      <c r="B339" t="s">
        <v>751</v>
      </c>
    </row>
    <row r="340" spans="1:2" x14ac:dyDescent="0.2">
      <c r="A340" s="511">
        <v>6010</v>
      </c>
      <c r="B340" s="507" t="s">
        <v>752</v>
      </c>
    </row>
    <row r="341" spans="1:2" x14ac:dyDescent="0.2">
      <c r="A341" s="511">
        <v>6020</v>
      </c>
      <c r="B341" t="s">
        <v>753</v>
      </c>
    </row>
    <row r="342" spans="1:2" x14ac:dyDescent="0.2">
      <c r="A342" s="511">
        <v>6110</v>
      </c>
      <c r="B342" t="s">
        <v>754</v>
      </c>
    </row>
    <row r="343" spans="1:2" x14ac:dyDescent="0.2">
      <c r="A343" s="511">
        <v>6120</v>
      </c>
      <c r="B343" t="s">
        <v>755</v>
      </c>
    </row>
    <row r="344" spans="1:2" x14ac:dyDescent="0.2">
      <c r="A344" s="511">
        <v>6130</v>
      </c>
      <c r="B344" t="s">
        <v>756</v>
      </c>
    </row>
    <row r="345" spans="1:2" x14ac:dyDescent="0.2">
      <c r="A345" s="511">
        <v>6190</v>
      </c>
      <c r="B345" t="s">
        <v>757</v>
      </c>
    </row>
    <row r="346" spans="1:2" x14ac:dyDescent="0.2">
      <c r="A346" s="511">
        <v>6201</v>
      </c>
      <c r="B346" s="507" t="s">
        <v>758</v>
      </c>
    </row>
    <row r="347" spans="1:2" x14ac:dyDescent="0.2">
      <c r="A347" s="511">
        <v>6202</v>
      </c>
      <c r="B347" s="507" t="s">
        <v>759</v>
      </c>
    </row>
    <row r="348" spans="1:2" x14ac:dyDescent="0.2">
      <c r="A348" s="511">
        <v>6209</v>
      </c>
      <c r="B348" s="507" t="s">
        <v>760</v>
      </c>
    </row>
    <row r="349" spans="1:2" x14ac:dyDescent="0.2">
      <c r="A349" s="511">
        <v>6311</v>
      </c>
      <c r="B349" t="s">
        <v>761</v>
      </c>
    </row>
    <row r="350" spans="1:2" x14ac:dyDescent="0.2">
      <c r="A350" s="511">
        <v>6312</v>
      </c>
      <c r="B350" t="s">
        <v>762</v>
      </c>
    </row>
    <row r="351" spans="1:2" x14ac:dyDescent="0.2">
      <c r="A351" s="511">
        <v>6391</v>
      </c>
      <c r="B351" t="s">
        <v>763</v>
      </c>
    </row>
    <row r="352" spans="1:2" x14ac:dyDescent="0.2">
      <c r="A352" s="511">
        <v>6399</v>
      </c>
      <c r="B352" t="s">
        <v>764</v>
      </c>
    </row>
    <row r="353" spans="1:2" x14ac:dyDescent="0.2">
      <c r="A353" s="511">
        <v>6411</v>
      </c>
      <c r="B353" t="s">
        <v>765</v>
      </c>
    </row>
    <row r="354" spans="1:2" x14ac:dyDescent="0.2">
      <c r="A354" s="511">
        <v>6412</v>
      </c>
      <c r="B354" t="s">
        <v>766</v>
      </c>
    </row>
    <row r="355" spans="1:2" x14ac:dyDescent="0.2">
      <c r="A355" s="511">
        <v>6421</v>
      </c>
      <c r="B355" t="s">
        <v>767</v>
      </c>
    </row>
    <row r="356" spans="1:2" x14ac:dyDescent="0.2">
      <c r="A356" s="511">
        <v>6422</v>
      </c>
      <c r="B356" t="s">
        <v>768</v>
      </c>
    </row>
    <row r="357" spans="1:2" x14ac:dyDescent="0.2">
      <c r="A357" s="511">
        <v>6423</v>
      </c>
      <c r="B357" t="s">
        <v>769</v>
      </c>
    </row>
    <row r="358" spans="1:2" x14ac:dyDescent="0.2">
      <c r="A358" s="511">
        <v>6424</v>
      </c>
      <c r="B358" t="s">
        <v>770</v>
      </c>
    </row>
    <row r="359" spans="1:2" x14ac:dyDescent="0.2">
      <c r="A359" s="511">
        <v>6431</v>
      </c>
      <c r="B359" t="s">
        <v>771</v>
      </c>
    </row>
    <row r="360" spans="1:2" x14ac:dyDescent="0.2">
      <c r="A360" s="511">
        <v>6432</v>
      </c>
      <c r="B360" t="s">
        <v>772</v>
      </c>
    </row>
    <row r="361" spans="1:2" x14ac:dyDescent="0.2">
      <c r="A361" s="511">
        <v>6491</v>
      </c>
      <c r="B361" t="s">
        <v>773</v>
      </c>
    </row>
    <row r="362" spans="1:2" x14ac:dyDescent="0.2">
      <c r="A362" s="511">
        <v>6492</v>
      </c>
      <c r="B362" s="507" t="s">
        <v>774</v>
      </c>
    </row>
    <row r="363" spans="1:2" x14ac:dyDescent="0.2">
      <c r="A363" s="511">
        <v>6493</v>
      </c>
      <c r="B363" t="s">
        <v>775</v>
      </c>
    </row>
    <row r="364" spans="1:2" x14ac:dyDescent="0.2">
      <c r="A364" s="511">
        <v>6494</v>
      </c>
      <c r="B364" t="s">
        <v>776</v>
      </c>
    </row>
    <row r="365" spans="1:2" x14ac:dyDescent="0.2">
      <c r="A365" s="511">
        <v>6495</v>
      </c>
      <c r="B365" t="s">
        <v>777</v>
      </c>
    </row>
    <row r="366" spans="1:2" x14ac:dyDescent="0.2">
      <c r="A366" s="511">
        <v>6496</v>
      </c>
      <c r="B366" t="s">
        <v>778</v>
      </c>
    </row>
    <row r="367" spans="1:2" x14ac:dyDescent="0.2">
      <c r="A367" s="511">
        <v>6499</v>
      </c>
      <c r="B367" s="507" t="s">
        <v>779</v>
      </c>
    </row>
    <row r="368" spans="1:2" x14ac:dyDescent="0.2">
      <c r="A368" s="511">
        <v>6511</v>
      </c>
      <c r="B368" t="s">
        <v>780</v>
      </c>
    </row>
    <row r="369" spans="1:2" x14ac:dyDescent="0.2">
      <c r="A369" s="511">
        <v>6512</v>
      </c>
      <c r="B369" t="s">
        <v>781</v>
      </c>
    </row>
    <row r="370" spans="1:2" x14ac:dyDescent="0.2">
      <c r="A370" s="511">
        <v>6513</v>
      </c>
      <c r="B370" t="s">
        <v>782</v>
      </c>
    </row>
    <row r="371" spans="1:2" x14ac:dyDescent="0.2">
      <c r="A371" s="511">
        <v>6515</v>
      </c>
      <c r="B371" t="s">
        <v>783</v>
      </c>
    </row>
    <row r="372" spans="1:2" x14ac:dyDescent="0.2">
      <c r="A372" s="511">
        <v>6521</v>
      </c>
      <c r="B372" t="s">
        <v>784</v>
      </c>
    </row>
    <row r="373" spans="1:2" x14ac:dyDescent="0.2">
      <c r="A373" s="511">
        <v>6522</v>
      </c>
      <c r="B373" t="s">
        <v>785</v>
      </c>
    </row>
    <row r="374" spans="1:2" x14ac:dyDescent="0.2">
      <c r="A374" s="511">
        <v>6523</v>
      </c>
      <c r="B374" t="s">
        <v>786</v>
      </c>
    </row>
    <row r="375" spans="1:2" x14ac:dyDescent="0.2">
      <c r="A375" s="511">
        <v>6531</v>
      </c>
      <c r="B375" t="s">
        <v>787</v>
      </c>
    </row>
    <row r="376" spans="1:2" x14ac:dyDescent="0.2">
      <c r="A376" s="511">
        <v>6532</v>
      </c>
      <c r="B376" t="s">
        <v>788</v>
      </c>
    </row>
    <row r="377" spans="1:2" x14ac:dyDescent="0.2">
      <c r="A377" s="511">
        <v>6611</v>
      </c>
      <c r="B377" t="s">
        <v>789</v>
      </c>
    </row>
    <row r="378" spans="1:2" x14ac:dyDescent="0.2">
      <c r="A378" s="511">
        <v>6612</v>
      </c>
      <c r="B378" t="s">
        <v>790</v>
      </c>
    </row>
    <row r="379" spans="1:2" x14ac:dyDescent="0.2">
      <c r="A379" s="511">
        <v>6613</v>
      </c>
      <c r="B379" t="s">
        <v>791</v>
      </c>
    </row>
    <row r="380" spans="1:2" x14ac:dyDescent="0.2">
      <c r="A380" s="511">
        <v>6614</v>
      </c>
      <c r="B380" t="s">
        <v>792</v>
      </c>
    </row>
    <row r="381" spans="1:2" x14ac:dyDescent="0.2">
      <c r="A381" s="511">
        <v>6615</v>
      </c>
      <c r="B381" t="s">
        <v>793</v>
      </c>
    </row>
    <row r="382" spans="1:2" x14ac:dyDescent="0.2">
      <c r="A382" s="511">
        <v>6619</v>
      </c>
      <c r="B382" t="s">
        <v>794</v>
      </c>
    </row>
    <row r="383" spans="1:2" x14ac:dyDescent="0.2">
      <c r="A383" s="511">
        <v>6621</v>
      </c>
      <c r="B383" t="s">
        <v>795</v>
      </c>
    </row>
    <row r="384" spans="1:2" x14ac:dyDescent="0.2">
      <c r="A384" s="511">
        <v>6629</v>
      </c>
      <c r="B384" t="s">
        <v>796</v>
      </c>
    </row>
    <row r="385" spans="1:2" x14ac:dyDescent="0.2">
      <c r="A385" s="511">
        <v>6630</v>
      </c>
      <c r="B385" t="s">
        <v>797</v>
      </c>
    </row>
    <row r="386" spans="1:2" x14ac:dyDescent="0.2">
      <c r="A386" s="511">
        <v>6810</v>
      </c>
      <c r="B386" t="s">
        <v>798</v>
      </c>
    </row>
    <row r="387" spans="1:2" x14ac:dyDescent="0.2">
      <c r="A387" s="511">
        <v>6820</v>
      </c>
      <c r="B387" s="507" t="s">
        <v>799</v>
      </c>
    </row>
    <row r="388" spans="1:2" x14ac:dyDescent="0.2">
      <c r="A388" s="511">
        <v>6910</v>
      </c>
      <c r="B388" t="s">
        <v>800</v>
      </c>
    </row>
    <row r="389" spans="1:2" x14ac:dyDescent="0.2">
      <c r="A389" s="511">
        <v>6920</v>
      </c>
      <c r="B389" s="507" t="s">
        <v>801</v>
      </c>
    </row>
    <row r="390" spans="1:2" x14ac:dyDescent="0.2">
      <c r="A390" s="511">
        <v>7010</v>
      </c>
      <c r="B390" t="s">
        <v>802</v>
      </c>
    </row>
    <row r="391" spans="1:2" x14ac:dyDescent="0.2">
      <c r="A391" s="511">
        <v>7020</v>
      </c>
      <c r="B391" t="s">
        <v>803</v>
      </c>
    </row>
    <row r="392" spans="1:2" x14ac:dyDescent="0.2">
      <c r="A392" s="511">
        <v>7111</v>
      </c>
      <c r="B392" t="s">
        <v>804</v>
      </c>
    </row>
    <row r="393" spans="1:2" x14ac:dyDescent="0.2">
      <c r="A393" s="511">
        <v>7112</v>
      </c>
      <c r="B393" s="507" t="s">
        <v>805</v>
      </c>
    </row>
    <row r="394" spans="1:2" x14ac:dyDescent="0.2">
      <c r="A394" s="511">
        <v>7120</v>
      </c>
      <c r="B394" t="s">
        <v>806</v>
      </c>
    </row>
    <row r="395" spans="1:2" x14ac:dyDescent="0.2">
      <c r="A395" s="511">
        <v>7210</v>
      </c>
      <c r="B395" s="507" t="s">
        <v>807</v>
      </c>
    </row>
    <row r="396" spans="1:2" x14ac:dyDescent="0.2">
      <c r="A396" s="511">
        <v>7220</v>
      </c>
      <c r="B396" s="507" t="s">
        <v>808</v>
      </c>
    </row>
    <row r="397" spans="1:2" x14ac:dyDescent="0.2">
      <c r="A397" s="511">
        <v>7310</v>
      </c>
      <c r="B397" t="s">
        <v>809</v>
      </c>
    </row>
    <row r="398" spans="1:2" x14ac:dyDescent="0.2">
      <c r="A398" s="511">
        <v>7320</v>
      </c>
      <c r="B398" t="s">
        <v>810</v>
      </c>
    </row>
    <row r="399" spans="1:2" x14ac:dyDescent="0.2">
      <c r="A399" s="511">
        <v>7410</v>
      </c>
      <c r="B399" t="s">
        <v>811</v>
      </c>
    </row>
    <row r="400" spans="1:2" x14ac:dyDescent="0.2">
      <c r="A400" s="511">
        <v>7420</v>
      </c>
      <c r="B400" t="s">
        <v>812</v>
      </c>
    </row>
    <row r="401" spans="1:2" x14ac:dyDescent="0.2">
      <c r="A401" s="511">
        <v>7490</v>
      </c>
      <c r="B401" t="s">
        <v>813</v>
      </c>
    </row>
    <row r="402" spans="1:2" x14ac:dyDescent="0.2">
      <c r="A402" s="511">
        <v>7500</v>
      </c>
      <c r="B402" t="s">
        <v>814</v>
      </c>
    </row>
    <row r="403" spans="1:2" x14ac:dyDescent="0.2">
      <c r="A403" s="511">
        <v>7710</v>
      </c>
      <c r="B403" t="s">
        <v>815</v>
      </c>
    </row>
    <row r="404" spans="1:2" x14ac:dyDescent="0.2">
      <c r="A404" s="511">
        <v>7721</v>
      </c>
      <c r="B404" t="s">
        <v>816</v>
      </c>
    </row>
    <row r="405" spans="1:2" x14ac:dyDescent="0.2">
      <c r="A405" s="511">
        <v>7722</v>
      </c>
      <c r="B405" t="s">
        <v>817</v>
      </c>
    </row>
    <row r="406" spans="1:2" x14ac:dyDescent="0.2">
      <c r="A406" s="511">
        <v>7729</v>
      </c>
      <c r="B406" s="507" t="s">
        <v>818</v>
      </c>
    </row>
    <row r="407" spans="1:2" x14ac:dyDescent="0.2">
      <c r="A407" s="511">
        <v>7730</v>
      </c>
      <c r="B407" s="507" t="s">
        <v>819</v>
      </c>
    </row>
    <row r="408" spans="1:2" x14ac:dyDescent="0.2">
      <c r="A408" s="511">
        <v>7740</v>
      </c>
      <c r="B408" s="507" t="s">
        <v>820</v>
      </c>
    </row>
    <row r="409" spans="1:2" x14ac:dyDescent="0.2">
      <c r="A409" s="511">
        <v>7810</v>
      </c>
      <c r="B409" t="s">
        <v>821</v>
      </c>
    </row>
    <row r="410" spans="1:2" x14ac:dyDescent="0.2">
      <c r="A410" s="511">
        <v>7820</v>
      </c>
      <c r="B410" t="s">
        <v>822</v>
      </c>
    </row>
    <row r="411" spans="1:2" x14ac:dyDescent="0.2">
      <c r="A411" s="511">
        <v>7830</v>
      </c>
      <c r="B411" t="s">
        <v>823</v>
      </c>
    </row>
    <row r="412" spans="1:2" x14ac:dyDescent="0.2">
      <c r="A412" s="511">
        <v>7911</v>
      </c>
      <c r="B412" t="s">
        <v>824</v>
      </c>
    </row>
    <row r="413" spans="1:2" x14ac:dyDescent="0.2">
      <c r="A413" s="511">
        <v>7912</v>
      </c>
      <c r="B413" t="s">
        <v>825</v>
      </c>
    </row>
    <row r="414" spans="1:2" x14ac:dyDescent="0.2">
      <c r="A414" s="511">
        <v>7990</v>
      </c>
      <c r="B414" t="s">
        <v>826</v>
      </c>
    </row>
    <row r="415" spans="1:2" x14ac:dyDescent="0.2">
      <c r="A415" s="511">
        <v>8010</v>
      </c>
      <c r="B415" t="s">
        <v>827</v>
      </c>
    </row>
    <row r="416" spans="1:2" x14ac:dyDescent="0.2">
      <c r="A416" s="511">
        <v>8020</v>
      </c>
      <c r="B416" t="s">
        <v>828</v>
      </c>
    </row>
    <row r="417" spans="1:2" x14ac:dyDescent="0.2">
      <c r="A417" s="511">
        <v>8030</v>
      </c>
      <c r="B417" t="s">
        <v>829</v>
      </c>
    </row>
    <row r="418" spans="1:2" x14ac:dyDescent="0.2">
      <c r="A418" s="511">
        <v>8110</v>
      </c>
      <c r="B418" t="s">
        <v>830</v>
      </c>
    </row>
    <row r="419" spans="1:2" x14ac:dyDescent="0.2">
      <c r="A419" s="511">
        <v>8121</v>
      </c>
      <c r="B419" t="s">
        <v>831</v>
      </c>
    </row>
    <row r="420" spans="1:2" x14ac:dyDescent="0.2">
      <c r="A420" s="511">
        <v>8129</v>
      </c>
      <c r="B420" t="s">
        <v>832</v>
      </c>
    </row>
    <row r="421" spans="1:2" x14ac:dyDescent="0.2">
      <c r="A421" s="511">
        <v>8130</v>
      </c>
      <c r="B421" t="s">
        <v>833</v>
      </c>
    </row>
    <row r="422" spans="1:2" x14ac:dyDescent="0.2">
      <c r="A422" s="511">
        <v>8211</v>
      </c>
      <c r="B422" t="s">
        <v>834</v>
      </c>
    </row>
    <row r="423" spans="1:2" x14ac:dyDescent="0.2">
      <c r="A423" s="511">
        <v>8219</v>
      </c>
      <c r="B423" s="507" t="s">
        <v>835</v>
      </c>
    </row>
    <row r="424" spans="1:2" x14ac:dyDescent="0.2">
      <c r="A424" s="511">
        <v>8220</v>
      </c>
      <c r="B424" t="s">
        <v>836</v>
      </c>
    </row>
    <row r="425" spans="1:2" x14ac:dyDescent="0.2">
      <c r="A425" s="511">
        <v>8230</v>
      </c>
      <c r="B425" t="s">
        <v>837</v>
      </c>
    </row>
    <row r="426" spans="1:2" x14ac:dyDescent="0.2">
      <c r="A426" s="511">
        <v>8291</v>
      </c>
      <c r="B426" t="s">
        <v>838</v>
      </c>
    </row>
    <row r="427" spans="1:2" x14ac:dyDescent="0.2">
      <c r="A427" s="511">
        <v>8292</v>
      </c>
      <c r="B427" t="s">
        <v>839</v>
      </c>
    </row>
    <row r="428" spans="1:2" x14ac:dyDescent="0.2">
      <c r="A428" s="511">
        <v>8299</v>
      </c>
      <c r="B428" t="s">
        <v>840</v>
      </c>
    </row>
    <row r="429" spans="1:2" x14ac:dyDescent="0.2">
      <c r="A429" s="511">
        <v>8411</v>
      </c>
      <c r="B429" t="s">
        <v>841</v>
      </c>
    </row>
    <row r="430" spans="1:2" x14ac:dyDescent="0.2">
      <c r="A430" s="511">
        <v>8412</v>
      </c>
      <c r="B430" t="s">
        <v>842</v>
      </c>
    </row>
    <row r="431" spans="1:2" x14ac:dyDescent="0.2">
      <c r="A431" s="511">
        <v>8413</v>
      </c>
      <c r="B431" s="507" t="s">
        <v>843</v>
      </c>
    </row>
    <row r="432" spans="1:2" x14ac:dyDescent="0.2">
      <c r="A432" s="511">
        <v>8414</v>
      </c>
      <c r="B432" t="s">
        <v>844</v>
      </c>
    </row>
    <row r="433" spans="1:2" x14ac:dyDescent="0.2">
      <c r="A433" s="511">
        <v>8415</v>
      </c>
      <c r="B433" t="s">
        <v>845</v>
      </c>
    </row>
    <row r="434" spans="1:2" x14ac:dyDescent="0.2">
      <c r="A434" s="511">
        <v>8421</v>
      </c>
      <c r="B434" t="s">
        <v>846</v>
      </c>
    </row>
    <row r="435" spans="1:2" x14ac:dyDescent="0.2">
      <c r="A435" s="511">
        <v>8422</v>
      </c>
      <c r="B435" t="s">
        <v>847</v>
      </c>
    </row>
    <row r="436" spans="1:2" x14ac:dyDescent="0.2">
      <c r="A436" s="511">
        <v>8423</v>
      </c>
      <c r="B436" t="s">
        <v>848</v>
      </c>
    </row>
    <row r="437" spans="1:2" x14ac:dyDescent="0.2">
      <c r="A437" s="511">
        <v>8424</v>
      </c>
      <c r="B437" t="s">
        <v>849</v>
      </c>
    </row>
    <row r="438" spans="1:2" x14ac:dyDescent="0.2">
      <c r="A438" s="511">
        <v>8430</v>
      </c>
      <c r="B438" t="s">
        <v>850</v>
      </c>
    </row>
    <row r="439" spans="1:2" x14ac:dyDescent="0.2">
      <c r="A439" s="511">
        <v>8511</v>
      </c>
      <c r="B439" t="s">
        <v>851</v>
      </c>
    </row>
    <row r="440" spans="1:2" x14ac:dyDescent="0.2">
      <c r="A440" s="511">
        <v>8512</v>
      </c>
      <c r="B440" t="s">
        <v>852</v>
      </c>
    </row>
    <row r="441" spans="1:2" x14ac:dyDescent="0.2">
      <c r="A441" s="511">
        <v>8513</v>
      </c>
      <c r="B441" t="s">
        <v>853</v>
      </c>
    </row>
    <row r="442" spans="1:2" x14ac:dyDescent="0.2">
      <c r="A442" s="511">
        <v>8521</v>
      </c>
      <c r="B442" t="s">
        <v>854</v>
      </c>
    </row>
    <row r="443" spans="1:2" x14ac:dyDescent="0.2">
      <c r="A443" s="511">
        <v>8522</v>
      </c>
      <c r="B443" t="s">
        <v>855</v>
      </c>
    </row>
    <row r="444" spans="1:2" x14ac:dyDescent="0.2">
      <c r="A444" s="511">
        <v>8523</v>
      </c>
      <c r="B444" t="s">
        <v>856</v>
      </c>
    </row>
    <row r="445" spans="1:2" x14ac:dyDescent="0.2">
      <c r="A445" s="511">
        <v>8530</v>
      </c>
      <c r="B445" t="s">
        <v>857</v>
      </c>
    </row>
    <row r="446" spans="1:2" x14ac:dyDescent="0.2">
      <c r="A446" s="511">
        <v>8541</v>
      </c>
      <c r="B446" t="s">
        <v>858</v>
      </c>
    </row>
    <row r="447" spans="1:2" x14ac:dyDescent="0.2">
      <c r="A447" s="511">
        <v>8542</v>
      </c>
      <c r="B447" t="s">
        <v>859</v>
      </c>
    </row>
    <row r="448" spans="1:2" x14ac:dyDescent="0.2">
      <c r="A448" s="511">
        <v>8543</v>
      </c>
      <c r="B448" t="s">
        <v>860</v>
      </c>
    </row>
    <row r="449" spans="1:2" x14ac:dyDescent="0.2">
      <c r="A449" s="511">
        <v>8544</v>
      </c>
      <c r="B449" t="s">
        <v>861</v>
      </c>
    </row>
    <row r="450" spans="1:2" x14ac:dyDescent="0.2">
      <c r="A450" s="511">
        <v>8551</v>
      </c>
      <c r="B450" t="s">
        <v>862</v>
      </c>
    </row>
    <row r="451" spans="1:2" x14ac:dyDescent="0.2">
      <c r="A451" s="511">
        <v>8552</v>
      </c>
      <c r="B451" t="s">
        <v>863</v>
      </c>
    </row>
    <row r="452" spans="1:2" x14ac:dyDescent="0.2">
      <c r="A452" s="511">
        <v>8553</v>
      </c>
      <c r="B452" t="s">
        <v>864</v>
      </c>
    </row>
    <row r="453" spans="1:2" x14ac:dyDescent="0.2">
      <c r="A453" s="511">
        <v>8559</v>
      </c>
      <c r="B453" t="s">
        <v>865</v>
      </c>
    </row>
    <row r="454" spans="1:2" x14ac:dyDescent="0.2">
      <c r="A454" s="511">
        <v>8560</v>
      </c>
      <c r="B454" t="s">
        <v>866</v>
      </c>
    </row>
    <row r="455" spans="1:2" x14ac:dyDescent="0.2">
      <c r="A455" s="511">
        <v>8610</v>
      </c>
      <c r="B455" t="s">
        <v>867</v>
      </c>
    </row>
    <row r="456" spans="1:2" x14ac:dyDescent="0.2">
      <c r="A456" s="511">
        <v>8621</v>
      </c>
      <c r="B456" t="s">
        <v>868</v>
      </c>
    </row>
    <row r="457" spans="1:2" x14ac:dyDescent="0.2">
      <c r="A457" s="511">
        <v>8622</v>
      </c>
      <c r="B457" t="s">
        <v>869</v>
      </c>
    </row>
    <row r="458" spans="1:2" x14ac:dyDescent="0.2">
      <c r="A458" s="511">
        <v>8691</v>
      </c>
      <c r="B458" t="s">
        <v>870</v>
      </c>
    </row>
    <row r="459" spans="1:2" x14ac:dyDescent="0.2">
      <c r="A459" s="511">
        <v>8692</v>
      </c>
      <c r="B459" t="s">
        <v>871</v>
      </c>
    </row>
    <row r="460" spans="1:2" x14ac:dyDescent="0.2">
      <c r="A460" s="511">
        <v>8699</v>
      </c>
      <c r="B460" t="s">
        <v>872</v>
      </c>
    </row>
    <row r="461" spans="1:2" x14ac:dyDescent="0.2">
      <c r="A461" s="511">
        <v>8710</v>
      </c>
      <c r="B461" t="s">
        <v>873</v>
      </c>
    </row>
    <row r="462" spans="1:2" x14ac:dyDescent="0.2">
      <c r="A462" s="511">
        <v>8720</v>
      </c>
      <c r="B462" s="507" t="s">
        <v>874</v>
      </c>
    </row>
    <row r="463" spans="1:2" x14ac:dyDescent="0.2">
      <c r="A463" s="511">
        <v>8730</v>
      </c>
      <c r="B463" s="507" t="s">
        <v>875</v>
      </c>
    </row>
    <row r="464" spans="1:2" x14ac:dyDescent="0.2">
      <c r="A464" s="511">
        <v>8790</v>
      </c>
      <c r="B464" s="507" t="s">
        <v>876</v>
      </c>
    </row>
    <row r="465" spans="1:2" x14ac:dyDescent="0.2">
      <c r="A465" s="511">
        <v>8810</v>
      </c>
      <c r="B465" s="507" t="s">
        <v>877</v>
      </c>
    </row>
    <row r="466" spans="1:2" x14ac:dyDescent="0.2">
      <c r="A466" s="511">
        <v>8891</v>
      </c>
      <c r="B466" t="s">
        <v>878</v>
      </c>
    </row>
    <row r="467" spans="1:2" x14ac:dyDescent="0.2">
      <c r="A467" s="511">
        <v>8899</v>
      </c>
      <c r="B467" t="s">
        <v>879</v>
      </c>
    </row>
    <row r="468" spans="1:2" x14ac:dyDescent="0.2">
      <c r="A468" s="511">
        <v>9001</v>
      </c>
      <c r="B468" t="s">
        <v>880</v>
      </c>
    </row>
    <row r="469" spans="1:2" x14ac:dyDescent="0.2">
      <c r="A469" s="511">
        <v>9002</v>
      </c>
      <c r="B469" t="s">
        <v>881</v>
      </c>
    </row>
    <row r="470" spans="1:2" x14ac:dyDescent="0.2">
      <c r="A470" s="511">
        <v>9003</v>
      </c>
      <c r="B470" t="s">
        <v>882</v>
      </c>
    </row>
    <row r="471" spans="1:2" x14ac:dyDescent="0.2">
      <c r="A471" s="511">
        <v>9004</v>
      </c>
      <c r="B471" t="s">
        <v>883</v>
      </c>
    </row>
    <row r="472" spans="1:2" x14ac:dyDescent="0.2">
      <c r="A472" s="511">
        <v>9005</v>
      </c>
      <c r="B472" t="s">
        <v>884</v>
      </c>
    </row>
    <row r="473" spans="1:2" x14ac:dyDescent="0.2">
      <c r="A473" s="511">
        <v>9006</v>
      </c>
      <c r="B473" t="s">
        <v>885</v>
      </c>
    </row>
    <row r="474" spans="1:2" x14ac:dyDescent="0.2">
      <c r="A474" s="511">
        <v>9007</v>
      </c>
      <c r="B474" t="s">
        <v>886</v>
      </c>
    </row>
    <row r="475" spans="1:2" x14ac:dyDescent="0.2">
      <c r="A475" s="511">
        <v>9008</v>
      </c>
      <c r="B475" t="s">
        <v>887</v>
      </c>
    </row>
    <row r="476" spans="1:2" x14ac:dyDescent="0.2">
      <c r="A476" s="511">
        <v>9101</v>
      </c>
      <c r="B476" t="s">
        <v>888</v>
      </c>
    </row>
    <row r="477" spans="1:2" x14ac:dyDescent="0.2">
      <c r="A477" s="511">
        <v>9102</v>
      </c>
      <c r="B477" s="507" t="s">
        <v>889</v>
      </c>
    </row>
    <row r="478" spans="1:2" x14ac:dyDescent="0.2">
      <c r="A478" s="511">
        <v>9103</v>
      </c>
      <c r="B478" t="s">
        <v>890</v>
      </c>
    </row>
    <row r="479" spans="1:2" x14ac:dyDescent="0.2">
      <c r="A479" s="511">
        <v>9200</v>
      </c>
      <c r="B479" t="s">
        <v>891</v>
      </c>
    </row>
    <row r="480" spans="1:2" x14ac:dyDescent="0.2">
      <c r="A480" s="511">
        <v>9311</v>
      </c>
      <c r="B480" t="s">
        <v>892</v>
      </c>
    </row>
    <row r="481" spans="1:2" x14ac:dyDescent="0.2">
      <c r="A481" s="511">
        <v>9312</v>
      </c>
      <c r="B481" t="s">
        <v>893</v>
      </c>
    </row>
    <row r="482" spans="1:2" x14ac:dyDescent="0.2">
      <c r="A482" s="511">
        <v>9319</v>
      </c>
      <c r="B482" t="s">
        <v>894</v>
      </c>
    </row>
    <row r="483" spans="1:2" x14ac:dyDescent="0.2">
      <c r="A483" s="511">
        <v>9321</v>
      </c>
      <c r="B483" t="s">
        <v>895</v>
      </c>
    </row>
    <row r="484" spans="1:2" x14ac:dyDescent="0.2">
      <c r="A484" s="511">
        <v>9329</v>
      </c>
      <c r="B484" t="s">
        <v>896</v>
      </c>
    </row>
    <row r="485" spans="1:2" x14ac:dyDescent="0.2">
      <c r="A485" s="511">
        <v>9411</v>
      </c>
      <c r="B485" t="s">
        <v>897</v>
      </c>
    </row>
    <row r="486" spans="1:2" x14ac:dyDescent="0.2">
      <c r="A486" s="511">
        <v>9412</v>
      </c>
      <c r="B486" t="s">
        <v>898</v>
      </c>
    </row>
    <row r="487" spans="1:2" x14ac:dyDescent="0.2">
      <c r="A487" s="511">
        <v>9420</v>
      </c>
      <c r="B487" t="s">
        <v>899</v>
      </c>
    </row>
    <row r="488" spans="1:2" x14ac:dyDescent="0.2">
      <c r="A488" s="511">
        <v>9491</v>
      </c>
      <c r="B488" t="s">
        <v>900</v>
      </c>
    </row>
    <row r="489" spans="1:2" x14ac:dyDescent="0.2">
      <c r="A489" s="511">
        <v>9492</v>
      </c>
      <c r="B489" t="s">
        <v>901</v>
      </c>
    </row>
    <row r="490" spans="1:2" x14ac:dyDescent="0.2">
      <c r="A490" s="511">
        <v>9499</v>
      </c>
      <c r="B490" t="s">
        <v>902</v>
      </c>
    </row>
    <row r="491" spans="1:2" x14ac:dyDescent="0.2">
      <c r="A491" s="511">
        <v>9511</v>
      </c>
      <c r="B491" t="s">
        <v>903</v>
      </c>
    </row>
    <row r="492" spans="1:2" x14ac:dyDescent="0.2">
      <c r="A492" s="511">
        <v>9512</v>
      </c>
      <c r="B492" t="s">
        <v>904</v>
      </c>
    </row>
    <row r="493" spans="1:2" x14ac:dyDescent="0.2">
      <c r="A493" s="511">
        <v>9521</v>
      </c>
      <c r="B493" t="s">
        <v>905</v>
      </c>
    </row>
    <row r="494" spans="1:2" x14ac:dyDescent="0.2">
      <c r="A494" s="511">
        <v>9522</v>
      </c>
      <c r="B494" t="s">
        <v>906</v>
      </c>
    </row>
    <row r="495" spans="1:2" x14ac:dyDescent="0.2">
      <c r="A495" s="511">
        <v>9523</v>
      </c>
      <c r="B495" t="s">
        <v>907</v>
      </c>
    </row>
    <row r="496" spans="1:2" x14ac:dyDescent="0.2">
      <c r="A496" s="511">
        <v>9524</v>
      </c>
      <c r="B496" t="s">
        <v>908</v>
      </c>
    </row>
    <row r="497" spans="1:2" x14ac:dyDescent="0.2">
      <c r="A497" s="511">
        <v>9529</v>
      </c>
      <c r="B497" s="507" t="s">
        <v>909</v>
      </c>
    </row>
    <row r="498" spans="1:2" x14ac:dyDescent="0.2">
      <c r="A498" s="511">
        <v>9601</v>
      </c>
      <c r="B498" t="s">
        <v>910</v>
      </c>
    </row>
    <row r="499" spans="1:2" x14ac:dyDescent="0.2">
      <c r="A499" s="511">
        <v>9602</v>
      </c>
      <c r="B499" t="s">
        <v>911</v>
      </c>
    </row>
    <row r="500" spans="1:2" x14ac:dyDescent="0.2">
      <c r="A500" s="511">
        <v>9603</v>
      </c>
      <c r="B500" t="s">
        <v>912</v>
      </c>
    </row>
    <row r="501" spans="1:2" x14ac:dyDescent="0.2">
      <c r="A501" s="511">
        <v>9609</v>
      </c>
      <c r="B501" t="s">
        <v>913</v>
      </c>
    </row>
    <row r="502" spans="1:2" x14ac:dyDescent="0.2">
      <c r="A502" s="511">
        <v>9700</v>
      </c>
      <c r="B502" s="507" t="s">
        <v>914</v>
      </c>
    </row>
    <row r="503" spans="1:2" x14ac:dyDescent="0.2">
      <c r="A503" s="511">
        <v>9810</v>
      </c>
      <c r="B503" s="507" t="s">
        <v>915</v>
      </c>
    </row>
    <row r="504" spans="1:2" x14ac:dyDescent="0.2">
      <c r="A504" s="511">
        <v>9820</v>
      </c>
      <c r="B504" s="507" t="s">
        <v>916</v>
      </c>
    </row>
    <row r="505" spans="1:2" x14ac:dyDescent="0.2">
      <c r="A505" s="511">
        <v>9900</v>
      </c>
      <c r="B505" t="s">
        <v>917</v>
      </c>
    </row>
    <row r="506" spans="1:2" x14ac:dyDescent="0.2">
      <c r="A506" s="511">
        <v>10</v>
      </c>
      <c r="B506" t="s">
        <v>918</v>
      </c>
    </row>
    <row r="507" spans="1:2" x14ac:dyDescent="0.2">
      <c r="A507" s="511">
        <v>20</v>
      </c>
      <c r="B507" t="s">
        <v>919</v>
      </c>
    </row>
    <row r="508" spans="1:2" x14ac:dyDescent="0.2">
      <c r="A508" s="511">
        <v>81</v>
      </c>
      <c r="B508" t="s">
        <v>920</v>
      </c>
    </row>
    <row r="509" spans="1:2" x14ac:dyDescent="0.2">
      <c r="A509" s="511">
        <v>82</v>
      </c>
      <c r="B509" t="s">
        <v>921</v>
      </c>
    </row>
    <row r="510" spans="1:2" x14ac:dyDescent="0.2">
      <c r="A510" s="511">
        <v>90</v>
      </c>
      <c r="B510" t="s">
        <v>922</v>
      </c>
    </row>
    <row r="511" spans="1:2" x14ac:dyDescent="0.2">
      <c r="A511" s="511"/>
    </row>
    <row r="512" spans="1:2" x14ac:dyDescent="0.2">
      <c r="A512" s="511"/>
    </row>
    <row r="513" spans="1:1" x14ac:dyDescent="0.2">
      <c r="A513" s="511"/>
    </row>
    <row r="514" spans="1:1" x14ac:dyDescent="0.2">
      <c r="A514" s="511"/>
    </row>
    <row r="515" spans="1:1" x14ac:dyDescent="0.2">
      <c r="A515" s="511"/>
    </row>
    <row r="516" spans="1:1" x14ac:dyDescent="0.2">
      <c r="A516" s="511"/>
    </row>
    <row r="517" spans="1:1" x14ac:dyDescent="0.2">
      <c r="A517" s="511"/>
    </row>
    <row r="518" spans="1:1" x14ac:dyDescent="0.2">
      <c r="A518" s="511"/>
    </row>
    <row r="519" spans="1:1" x14ac:dyDescent="0.2">
      <c r="A519" s="511"/>
    </row>
    <row r="520" spans="1:1" x14ac:dyDescent="0.2">
      <c r="A520" s="511"/>
    </row>
    <row r="521" spans="1:1" x14ac:dyDescent="0.2">
      <c r="A521" s="511"/>
    </row>
    <row r="522" spans="1:1" x14ac:dyDescent="0.2">
      <c r="A522" s="511"/>
    </row>
    <row r="523" spans="1:1" x14ac:dyDescent="0.2">
      <c r="A523" s="511"/>
    </row>
    <row r="524" spans="1:1" x14ac:dyDescent="0.2">
      <c r="A524" s="511"/>
    </row>
    <row r="525" spans="1:1" x14ac:dyDescent="0.2">
      <c r="A525" s="511"/>
    </row>
    <row r="526" spans="1:1" x14ac:dyDescent="0.2">
      <c r="A526" s="511"/>
    </row>
    <row r="527" spans="1:1" x14ac:dyDescent="0.2">
      <c r="A527" s="511"/>
    </row>
    <row r="528" spans="1:1" x14ac:dyDescent="0.2">
      <c r="A528" s="511"/>
    </row>
    <row r="529" spans="1:1" x14ac:dyDescent="0.2">
      <c r="A529" s="511"/>
    </row>
    <row r="530" spans="1:1" x14ac:dyDescent="0.2">
      <c r="A530" s="511"/>
    </row>
    <row r="531" spans="1:1" x14ac:dyDescent="0.2">
      <c r="A531" s="511"/>
    </row>
    <row r="532" spans="1:1" x14ac:dyDescent="0.2">
      <c r="A532" s="511"/>
    </row>
    <row r="533" spans="1:1" x14ac:dyDescent="0.2">
      <c r="A533" s="511"/>
    </row>
  </sheetData>
  <sheetProtection algorithmName="SHA-512" hashValue="53NgcbiEK47VyUlpgObMUVdFF67qitQJao2N3EDwUQRHwxASx1s1UUt/HYUicQpEkJfPYyPKeGqMQUJGsQQBoA==" saltValue="/kdl1pWeRZf/FnkpBREk2A==" spinCount="100000" sheet="1" objects="1" scenarios="1" selectLockedCells="1"/>
  <mergeCells count="1">
    <mergeCell ref="E2: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68"/>
  <sheetViews>
    <sheetView showGridLines="0" showRowColHeaders="0" zoomScale="160" zoomScaleNormal="160" workbookViewId="0">
      <pane ySplit="1" topLeftCell="A2" activePane="bottomLeft" state="frozen"/>
      <selection pane="bottomLeft" activeCell="K4" sqref="K4"/>
    </sheetView>
  </sheetViews>
  <sheetFormatPr baseColWidth="10" defaultColWidth="11.42578125" defaultRowHeight="12.75" zeroHeight="1" x14ac:dyDescent="0.2"/>
  <cols>
    <col min="1" max="1" width="6.7109375" customWidth="1"/>
    <col min="2" max="2" width="10.7109375" customWidth="1"/>
    <col min="3" max="3" width="12.140625" bestFit="1" customWidth="1"/>
    <col min="4" max="4" width="10.7109375" customWidth="1"/>
    <col min="5" max="5" width="11.42578125" bestFit="1" customWidth="1"/>
    <col min="6" max="6" width="10.7109375" customWidth="1"/>
    <col min="7" max="7" width="11.42578125" bestFit="1" customWidth="1"/>
    <col min="8" max="9" width="10.7109375" customWidth="1"/>
    <col min="10" max="10" width="3.5703125" customWidth="1"/>
    <col min="16383" max="16383" width="2.5703125" customWidth="1"/>
    <col min="16384" max="16384" width="1.28515625" customWidth="1"/>
  </cols>
  <sheetData>
    <row r="1" spans="1:10" x14ac:dyDescent="0.2">
      <c r="A1" s="402"/>
      <c r="B1" s="402"/>
      <c r="C1" s="402"/>
      <c r="D1" s="402"/>
      <c r="E1" s="402"/>
      <c r="F1" s="402"/>
      <c r="G1" s="402"/>
      <c r="H1" s="402"/>
      <c r="I1" s="402"/>
      <c r="J1" s="402"/>
    </row>
    <row r="2" spans="1:10" ht="20.25" customHeight="1" x14ac:dyDescent="0.2">
      <c r="A2" s="402"/>
      <c r="B2" s="694" t="s">
        <v>384</v>
      </c>
      <c r="C2" s="694"/>
      <c r="D2" s="694"/>
      <c r="E2" s="694"/>
      <c r="F2" s="694"/>
      <c r="G2" s="694"/>
      <c r="H2" s="694"/>
      <c r="I2" s="694"/>
      <c r="J2" s="402"/>
    </row>
    <row r="3" spans="1:10" ht="6" customHeight="1" x14ac:dyDescent="0.2">
      <c r="A3" s="402"/>
      <c r="B3" s="402"/>
      <c r="C3" s="402"/>
      <c r="D3" s="402"/>
      <c r="E3" s="402"/>
      <c r="F3" s="402"/>
      <c r="G3" s="402"/>
      <c r="H3" s="402"/>
      <c r="I3" s="402"/>
      <c r="J3" s="402"/>
    </row>
    <row r="4" spans="1:10" ht="30" customHeight="1" x14ac:dyDescent="0.2">
      <c r="A4" s="402"/>
      <c r="B4" s="705" t="s">
        <v>385</v>
      </c>
      <c r="C4" s="706"/>
      <c r="D4" s="703" t="s">
        <v>924</v>
      </c>
      <c r="E4" s="704"/>
      <c r="F4" s="699" t="s">
        <v>925</v>
      </c>
      <c r="G4" s="700"/>
      <c r="H4" s="402"/>
      <c r="I4" s="402"/>
      <c r="J4" s="402"/>
    </row>
    <row r="5" spans="1:10" ht="25.5" x14ac:dyDescent="0.2">
      <c r="A5" s="402"/>
      <c r="B5" s="406" t="s">
        <v>365</v>
      </c>
      <c r="C5" s="407" t="s">
        <v>383</v>
      </c>
      <c r="D5" s="435" t="s">
        <v>365</v>
      </c>
      <c r="E5" s="436" t="s">
        <v>383</v>
      </c>
      <c r="F5" s="446" t="s">
        <v>365</v>
      </c>
      <c r="G5" s="447" t="s">
        <v>383</v>
      </c>
      <c r="H5" s="402"/>
      <c r="I5" s="402"/>
      <c r="J5" s="402"/>
    </row>
    <row r="6" spans="1:10" x14ac:dyDescent="0.2">
      <c r="A6" s="402"/>
      <c r="B6" s="437">
        <v>1</v>
      </c>
      <c r="C6" s="438">
        <v>46063</v>
      </c>
      <c r="D6" s="440">
        <v>1</v>
      </c>
      <c r="E6" s="439">
        <v>46125</v>
      </c>
      <c r="F6" s="441">
        <v>1</v>
      </c>
      <c r="G6" s="442">
        <v>46183</v>
      </c>
      <c r="H6" s="402"/>
      <c r="I6" s="402"/>
      <c r="J6" s="402"/>
    </row>
    <row r="7" spans="1:10" x14ac:dyDescent="0.2">
      <c r="A7" s="402"/>
      <c r="B7" s="437">
        <v>2</v>
      </c>
      <c r="C7" s="438">
        <f>+C6+1</f>
        <v>46064</v>
      </c>
      <c r="D7" s="440">
        <v>2</v>
      </c>
      <c r="E7" s="439">
        <f>+E6+1</f>
        <v>46126</v>
      </c>
      <c r="F7" s="441">
        <v>2</v>
      </c>
      <c r="G7" s="442">
        <f>+G6+1</f>
        <v>46184</v>
      </c>
      <c r="H7" s="402"/>
      <c r="I7" s="402"/>
      <c r="J7" s="402"/>
    </row>
    <row r="8" spans="1:10" x14ac:dyDescent="0.2">
      <c r="A8" s="402"/>
      <c r="B8" s="437">
        <v>3</v>
      </c>
      <c r="C8" s="438">
        <f t="shared" ref="C8:C14" si="0">+C7+1</f>
        <v>46065</v>
      </c>
      <c r="D8" s="440">
        <v>3</v>
      </c>
      <c r="E8" s="439">
        <f>+E7+1</f>
        <v>46127</v>
      </c>
      <c r="F8" s="441">
        <v>3</v>
      </c>
      <c r="G8" s="442">
        <f>+G7+1</f>
        <v>46185</v>
      </c>
      <c r="H8" s="402"/>
      <c r="I8" s="402"/>
      <c r="J8" s="402"/>
    </row>
    <row r="9" spans="1:10" x14ac:dyDescent="0.2">
      <c r="A9" s="402"/>
      <c r="B9" s="437">
        <v>4</v>
      </c>
      <c r="C9" s="438">
        <f t="shared" si="0"/>
        <v>46066</v>
      </c>
      <c r="D9" s="440">
        <v>4</v>
      </c>
      <c r="E9" s="439">
        <f>+E8+1</f>
        <v>46128</v>
      </c>
      <c r="F9" s="441">
        <v>4</v>
      </c>
      <c r="G9" s="442">
        <v>46189</v>
      </c>
      <c r="H9" s="402"/>
      <c r="I9" s="402"/>
      <c r="J9" s="402"/>
    </row>
    <row r="10" spans="1:10" x14ac:dyDescent="0.2">
      <c r="A10" s="402"/>
      <c r="B10" s="437">
        <v>5</v>
      </c>
      <c r="C10" s="438">
        <v>46069</v>
      </c>
      <c r="D10" s="440">
        <v>5</v>
      </c>
      <c r="E10" s="439">
        <f>+E9+1</f>
        <v>46129</v>
      </c>
      <c r="F10" s="441">
        <v>5</v>
      </c>
      <c r="G10" s="442">
        <f>+G9+1</f>
        <v>46190</v>
      </c>
      <c r="H10" s="402"/>
      <c r="I10" s="402"/>
      <c r="J10" s="402"/>
    </row>
    <row r="11" spans="1:10" x14ac:dyDescent="0.2">
      <c r="A11" s="402"/>
      <c r="B11" s="437">
        <v>6</v>
      </c>
      <c r="C11" s="438">
        <f t="shared" si="0"/>
        <v>46070</v>
      </c>
      <c r="D11" s="440">
        <v>6</v>
      </c>
      <c r="E11" s="439">
        <v>46132</v>
      </c>
      <c r="F11" s="441">
        <v>6</v>
      </c>
      <c r="G11" s="442">
        <f t="shared" ref="G11:G14" si="1">+G10+1</f>
        <v>46191</v>
      </c>
      <c r="H11" s="402"/>
      <c r="I11" s="402"/>
      <c r="J11" s="402"/>
    </row>
    <row r="12" spans="1:10" x14ac:dyDescent="0.2">
      <c r="A12" s="402"/>
      <c r="B12" s="437">
        <v>7</v>
      </c>
      <c r="C12" s="438">
        <f>+C11+1</f>
        <v>46071</v>
      </c>
      <c r="D12" s="440">
        <v>7</v>
      </c>
      <c r="E12" s="439">
        <f>+E11+1</f>
        <v>46133</v>
      </c>
      <c r="F12" s="441">
        <v>7</v>
      </c>
      <c r="G12" s="442">
        <f t="shared" si="1"/>
        <v>46192</v>
      </c>
      <c r="H12" s="402"/>
      <c r="I12" s="402"/>
      <c r="J12" s="402"/>
    </row>
    <row r="13" spans="1:10" x14ac:dyDescent="0.2">
      <c r="A13" s="402"/>
      <c r="B13" s="437">
        <v>8</v>
      </c>
      <c r="C13" s="438">
        <f t="shared" si="0"/>
        <v>46072</v>
      </c>
      <c r="D13" s="440">
        <v>8</v>
      </c>
      <c r="E13" s="439">
        <f t="shared" ref="E13:E14" si="2">+E12+1</f>
        <v>46134</v>
      </c>
      <c r="F13" s="441">
        <v>8</v>
      </c>
      <c r="G13" s="442">
        <v>46195</v>
      </c>
      <c r="H13" s="402"/>
      <c r="I13" s="402"/>
      <c r="J13" s="402"/>
    </row>
    <row r="14" spans="1:10" x14ac:dyDescent="0.2">
      <c r="A14" s="402"/>
      <c r="B14" s="437">
        <v>9</v>
      </c>
      <c r="C14" s="438">
        <f t="shared" si="0"/>
        <v>46073</v>
      </c>
      <c r="D14" s="440">
        <v>9</v>
      </c>
      <c r="E14" s="439">
        <f t="shared" si="2"/>
        <v>46135</v>
      </c>
      <c r="F14" s="441">
        <v>9</v>
      </c>
      <c r="G14" s="442">
        <f t="shared" si="1"/>
        <v>46196</v>
      </c>
      <c r="H14" s="402"/>
      <c r="I14" s="402"/>
      <c r="J14" s="402"/>
    </row>
    <row r="15" spans="1:10" x14ac:dyDescent="0.2">
      <c r="A15" s="402"/>
      <c r="B15" s="437">
        <v>0</v>
      </c>
      <c r="C15" s="438">
        <v>46076</v>
      </c>
      <c r="D15" s="440">
        <v>0</v>
      </c>
      <c r="E15" s="439">
        <f>+E14+1</f>
        <v>46136</v>
      </c>
      <c r="F15" s="441">
        <v>0</v>
      </c>
      <c r="G15" s="442">
        <f>+G14+1</f>
        <v>46197</v>
      </c>
      <c r="H15" s="402"/>
      <c r="I15" s="402"/>
      <c r="J15" s="402"/>
    </row>
    <row r="16" spans="1:10" ht="6.75" customHeight="1" x14ac:dyDescent="0.2">
      <c r="A16" s="402"/>
      <c r="B16" s="402"/>
      <c r="C16" s="402"/>
      <c r="D16" s="402"/>
      <c r="E16" s="402"/>
      <c r="F16" s="402"/>
      <c r="G16" s="402"/>
      <c r="H16" s="402"/>
      <c r="I16" s="402"/>
      <c r="J16" s="402"/>
    </row>
    <row r="17" spans="1:10" ht="17.25" customHeight="1" x14ac:dyDescent="0.2">
      <c r="A17" s="402"/>
      <c r="B17" s="695" t="s">
        <v>367</v>
      </c>
      <c r="C17" s="695"/>
      <c r="D17" s="695"/>
      <c r="E17" s="695"/>
      <c r="F17" s="695"/>
      <c r="G17" s="695"/>
      <c r="H17" s="695"/>
      <c r="I17" s="695"/>
      <c r="J17" s="402"/>
    </row>
    <row r="18" spans="1:10" ht="5.25" customHeight="1" x14ac:dyDescent="0.2">
      <c r="A18" s="402"/>
      <c r="B18" s="402"/>
      <c r="C18" s="402"/>
      <c r="D18" s="402"/>
      <c r="E18" s="402"/>
      <c r="F18" s="402"/>
      <c r="G18" s="402"/>
      <c r="H18" s="402"/>
      <c r="I18" s="402"/>
      <c r="J18" s="402"/>
    </row>
    <row r="19" spans="1:10" ht="43.5" customHeight="1" x14ac:dyDescent="0.2">
      <c r="A19" s="402"/>
      <c r="B19" s="697" t="s">
        <v>926</v>
      </c>
      <c r="C19" s="707"/>
      <c r="D19" s="708" t="s">
        <v>927</v>
      </c>
      <c r="E19" s="709"/>
      <c r="F19" s="402"/>
      <c r="G19" s="402"/>
      <c r="H19" s="402"/>
      <c r="I19" s="402"/>
      <c r="J19" s="402"/>
    </row>
    <row r="20" spans="1:10" ht="25.5" x14ac:dyDescent="0.2">
      <c r="A20" s="402"/>
      <c r="B20" s="406" t="s">
        <v>1071</v>
      </c>
      <c r="C20" s="407" t="s">
        <v>383</v>
      </c>
      <c r="D20" s="513" t="s">
        <v>1072</v>
      </c>
      <c r="E20" s="513" t="s">
        <v>383</v>
      </c>
      <c r="F20" s="402"/>
      <c r="G20" s="402"/>
      <c r="H20" s="402"/>
      <c r="I20" s="402"/>
      <c r="J20" s="402"/>
    </row>
    <row r="21" spans="1:10" x14ac:dyDescent="0.2">
      <c r="A21" s="402"/>
      <c r="B21" s="437">
        <v>1</v>
      </c>
      <c r="C21" s="444">
        <v>46154</v>
      </c>
      <c r="D21" s="514">
        <v>1</v>
      </c>
      <c r="E21" s="515">
        <v>46212</v>
      </c>
      <c r="F21" s="402"/>
      <c r="G21" s="402"/>
      <c r="H21" s="402"/>
      <c r="I21" s="402"/>
      <c r="J21" s="402"/>
    </row>
    <row r="22" spans="1:10" x14ac:dyDescent="0.2">
      <c r="A22" s="402"/>
      <c r="B22" s="437">
        <v>2</v>
      </c>
      <c r="C22" s="444">
        <f>+C21+1</f>
        <v>46155</v>
      </c>
      <c r="D22" s="514">
        <v>2</v>
      </c>
      <c r="E22" s="515">
        <f>+E21+1</f>
        <v>46213</v>
      </c>
      <c r="F22" s="402"/>
      <c r="G22" s="402"/>
      <c r="H22" s="402"/>
      <c r="I22" s="402"/>
      <c r="J22" s="402"/>
    </row>
    <row r="23" spans="1:10" x14ac:dyDescent="0.2">
      <c r="A23" s="402"/>
      <c r="B23" s="437">
        <v>3</v>
      </c>
      <c r="C23" s="444">
        <f t="shared" ref="C23:C30" si="3">+C22+1</f>
        <v>46156</v>
      </c>
      <c r="D23" s="514">
        <v>3</v>
      </c>
      <c r="E23" s="515">
        <v>46216</v>
      </c>
      <c r="F23" s="402"/>
      <c r="G23" s="402"/>
      <c r="H23" s="402"/>
      <c r="I23" s="402"/>
      <c r="J23" s="402"/>
    </row>
    <row r="24" spans="1:10" x14ac:dyDescent="0.2">
      <c r="A24" s="402"/>
      <c r="B24" s="437">
        <v>4</v>
      </c>
      <c r="C24" s="444">
        <f t="shared" si="3"/>
        <v>46157</v>
      </c>
      <c r="D24" s="514">
        <v>4</v>
      </c>
      <c r="E24" s="515">
        <f>+E23+1</f>
        <v>46217</v>
      </c>
      <c r="F24" s="402"/>
      <c r="G24" s="402"/>
      <c r="H24" s="402"/>
      <c r="I24" s="402"/>
      <c r="J24" s="402"/>
    </row>
    <row r="25" spans="1:10" x14ac:dyDescent="0.2">
      <c r="A25" s="402"/>
      <c r="B25" s="437">
        <v>5</v>
      </c>
      <c r="C25" s="444">
        <v>46161</v>
      </c>
      <c r="D25" s="514">
        <v>5</v>
      </c>
      <c r="E25" s="515">
        <f t="shared" ref="E25:E26" si="4">+E24+1</f>
        <v>46218</v>
      </c>
      <c r="F25" s="402"/>
      <c r="G25" s="402"/>
      <c r="H25" s="402"/>
      <c r="I25" s="402"/>
      <c r="J25" s="402"/>
    </row>
    <row r="26" spans="1:10" x14ac:dyDescent="0.2">
      <c r="A26" s="402"/>
      <c r="B26" s="437">
        <v>6</v>
      </c>
      <c r="C26" s="444">
        <f t="shared" si="3"/>
        <v>46162</v>
      </c>
      <c r="D26" s="514">
        <v>6</v>
      </c>
      <c r="E26" s="515">
        <f t="shared" si="4"/>
        <v>46219</v>
      </c>
      <c r="F26" s="402"/>
      <c r="G26" s="402"/>
      <c r="H26" s="402"/>
      <c r="I26" s="402"/>
      <c r="J26" s="402"/>
    </row>
    <row r="27" spans="1:10" x14ac:dyDescent="0.2">
      <c r="A27" s="402"/>
      <c r="B27" s="437">
        <v>7</v>
      </c>
      <c r="C27" s="444">
        <f t="shared" si="3"/>
        <v>46163</v>
      </c>
      <c r="D27" s="514">
        <v>7</v>
      </c>
      <c r="E27" s="515">
        <f>+E26+1</f>
        <v>46220</v>
      </c>
      <c r="F27" s="402"/>
      <c r="G27" s="402"/>
      <c r="H27" s="402"/>
      <c r="I27" s="402"/>
      <c r="J27" s="402"/>
    </row>
    <row r="28" spans="1:10" x14ac:dyDescent="0.2">
      <c r="A28" s="402"/>
      <c r="B28" s="437">
        <v>8</v>
      </c>
      <c r="C28" s="444">
        <f t="shared" si="3"/>
        <v>46164</v>
      </c>
      <c r="D28" s="514">
        <v>8</v>
      </c>
      <c r="E28" s="515">
        <v>46224</v>
      </c>
      <c r="F28" s="402"/>
      <c r="G28" s="402"/>
      <c r="H28" s="402"/>
      <c r="I28" s="402"/>
      <c r="J28" s="402"/>
    </row>
    <row r="29" spans="1:10" x14ac:dyDescent="0.2">
      <c r="A29" s="402"/>
      <c r="B29" s="437">
        <v>9</v>
      </c>
      <c r="C29" s="444">
        <v>46167</v>
      </c>
      <c r="D29" s="514">
        <v>9</v>
      </c>
      <c r="E29" s="515">
        <f>+E28+1</f>
        <v>46225</v>
      </c>
      <c r="F29" s="402"/>
      <c r="G29" s="402"/>
      <c r="H29" s="402"/>
      <c r="I29" s="402"/>
      <c r="J29" s="402"/>
    </row>
    <row r="30" spans="1:10" x14ac:dyDescent="0.2">
      <c r="A30" s="402"/>
      <c r="B30" s="437">
        <v>0</v>
      </c>
      <c r="C30" s="444">
        <f t="shared" si="3"/>
        <v>46168</v>
      </c>
      <c r="D30" s="514">
        <v>0</v>
      </c>
      <c r="E30" s="515">
        <f>+E29+1</f>
        <v>46226</v>
      </c>
      <c r="F30" s="402"/>
      <c r="G30" s="402"/>
      <c r="H30" s="402"/>
      <c r="I30" s="402"/>
      <c r="J30" s="402"/>
    </row>
    <row r="31" spans="1:10" ht="60.75" customHeight="1" x14ac:dyDescent="0.2">
      <c r="A31" s="402"/>
      <c r="B31" s="402"/>
      <c r="C31" s="434"/>
      <c r="D31" s="434"/>
      <c r="E31" s="402"/>
      <c r="F31" s="402"/>
      <c r="G31" s="402"/>
      <c r="H31" s="702"/>
      <c r="I31" s="702"/>
      <c r="J31" s="402"/>
    </row>
    <row r="32" spans="1:10" ht="18.75" customHeight="1" x14ac:dyDescent="0.2">
      <c r="A32" s="402"/>
      <c r="B32" s="695" t="s">
        <v>369</v>
      </c>
      <c r="C32" s="695"/>
      <c r="D32" s="695"/>
      <c r="E32" s="695"/>
      <c r="F32" s="695"/>
      <c r="G32" s="695"/>
      <c r="H32" s="695"/>
      <c r="I32" s="695"/>
      <c r="J32" s="402"/>
    </row>
    <row r="33" spans="1:10" ht="6" customHeight="1" x14ac:dyDescent="0.2">
      <c r="A33" s="402"/>
      <c r="B33" s="402"/>
      <c r="C33" s="402"/>
      <c r="D33" s="402"/>
      <c r="E33" s="402"/>
      <c r="F33" s="402"/>
      <c r="G33" s="402"/>
      <c r="H33" s="402"/>
      <c r="I33" s="402"/>
      <c r="J33" s="402"/>
    </row>
    <row r="34" spans="1:10" ht="22.5" customHeight="1" x14ac:dyDescent="0.2">
      <c r="A34" s="402"/>
      <c r="B34" s="697" t="s">
        <v>372</v>
      </c>
      <c r="C34" s="698"/>
      <c r="D34" s="703" t="s">
        <v>372</v>
      </c>
      <c r="E34" s="704"/>
      <c r="F34" s="699" t="s">
        <v>372</v>
      </c>
      <c r="G34" s="700"/>
      <c r="H34" s="402"/>
      <c r="I34" s="402"/>
      <c r="J34" s="402"/>
    </row>
    <row r="35" spans="1:10" ht="25.5" x14ac:dyDescent="0.2">
      <c r="A35" s="402"/>
      <c r="B35" s="406" t="s">
        <v>368</v>
      </c>
      <c r="C35" s="407" t="s">
        <v>383</v>
      </c>
      <c r="D35" s="435" t="s">
        <v>368</v>
      </c>
      <c r="E35" s="436" t="s">
        <v>383</v>
      </c>
      <c r="F35" s="446" t="s">
        <v>368</v>
      </c>
      <c r="G35" s="447" t="s">
        <v>383</v>
      </c>
      <c r="H35" s="402"/>
      <c r="I35" s="402"/>
      <c r="J35" s="402"/>
    </row>
    <row r="36" spans="1:10" x14ac:dyDescent="0.2">
      <c r="A36" s="402"/>
      <c r="B36" s="437" t="s">
        <v>928</v>
      </c>
      <c r="C36" s="444">
        <v>46246</v>
      </c>
      <c r="D36" s="443" t="s">
        <v>945</v>
      </c>
      <c r="E36" s="445">
        <v>46272</v>
      </c>
      <c r="F36" s="441" t="s">
        <v>962</v>
      </c>
      <c r="G36" s="448">
        <f>+E52+1</f>
        <v>46297</v>
      </c>
      <c r="H36" s="402"/>
      <c r="I36" s="402"/>
      <c r="J36" s="402"/>
    </row>
    <row r="37" spans="1:10" x14ac:dyDescent="0.2">
      <c r="A37" s="402"/>
      <c r="B37" s="437" t="s">
        <v>929</v>
      </c>
      <c r="C37" s="444">
        <f>+C36+1</f>
        <v>46247</v>
      </c>
      <c r="D37" s="443" t="s">
        <v>946</v>
      </c>
      <c r="E37" s="445">
        <f>+E36+1</f>
        <v>46273</v>
      </c>
      <c r="F37" s="441" t="s">
        <v>963</v>
      </c>
      <c r="G37" s="448">
        <v>46300</v>
      </c>
      <c r="H37" s="402"/>
      <c r="I37" s="402"/>
      <c r="J37" s="402"/>
    </row>
    <row r="38" spans="1:10" x14ac:dyDescent="0.2">
      <c r="A38" s="402"/>
      <c r="B38" s="437" t="s">
        <v>930</v>
      </c>
      <c r="C38" s="444">
        <f t="shared" ref="C38:C52" si="5">+C37+1</f>
        <v>46248</v>
      </c>
      <c r="D38" s="443" t="s">
        <v>947</v>
      </c>
      <c r="E38" s="445">
        <f t="shared" ref="E38:E49" si="6">+E37+1</f>
        <v>46274</v>
      </c>
      <c r="F38" s="441" t="s">
        <v>964</v>
      </c>
      <c r="G38" s="448">
        <f>+G37+1</f>
        <v>46301</v>
      </c>
      <c r="H38" s="402"/>
      <c r="I38" s="402"/>
      <c r="J38" s="402"/>
    </row>
    <row r="39" spans="1:10" x14ac:dyDescent="0.2">
      <c r="A39" s="402"/>
      <c r="B39" s="437" t="s">
        <v>931</v>
      </c>
      <c r="C39" s="444">
        <v>46252</v>
      </c>
      <c r="D39" s="443" t="s">
        <v>948</v>
      </c>
      <c r="E39" s="445">
        <f t="shared" si="6"/>
        <v>46275</v>
      </c>
      <c r="F39" s="441" t="s">
        <v>965</v>
      </c>
      <c r="G39" s="448">
        <f>+G38+1</f>
        <v>46302</v>
      </c>
      <c r="H39" s="402"/>
      <c r="I39" s="402"/>
      <c r="J39" s="402"/>
    </row>
    <row r="40" spans="1:10" x14ac:dyDescent="0.2">
      <c r="A40" s="402"/>
      <c r="B40" s="437" t="s">
        <v>932</v>
      </c>
      <c r="C40" s="444">
        <f t="shared" si="5"/>
        <v>46253</v>
      </c>
      <c r="D40" s="443" t="s">
        <v>949</v>
      </c>
      <c r="E40" s="445">
        <f t="shared" si="6"/>
        <v>46276</v>
      </c>
      <c r="F40" s="441" t="s">
        <v>966</v>
      </c>
      <c r="G40" s="448">
        <f>+G39+1</f>
        <v>46303</v>
      </c>
      <c r="H40" s="402"/>
      <c r="I40" s="402"/>
      <c r="J40" s="402"/>
    </row>
    <row r="41" spans="1:10" x14ac:dyDescent="0.2">
      <c r="A41" s="402"/>
      <c r="B41" s="437" t="s">
        <v>933</v>
      </c>
      <c r="C41" s="444">
        <f>+C40+1</f>
        <v>46254</v>
      </c>
      <c r="D41" s="443" t="s">
        <v>950</v>
      </c>
      <c r="E41" s="445">
        <v>46279</v>
      </c>
      <c r="F41" s="441" t="s">
        <v>967</v>
      </c>
      <c r="G41" s="448">
        <f>+G40+1</f>
        <v>46304</v>
      </c>
      <c r="H41" s="402"/>
      <c r="I41" s="402"/>
      <c r="J41" s="402"/>
    </row>
    <row r="42" spans="1:10" x14ac:dyDescent="0.2">
      <c r="A42" s="402"/>
      <c r="B42" s="437" t="s">
        <v>934</v>
      </c>
      <c r="C42" s="444">
        <f t="shared" si="5"/>
        <v>46255</v>
      </c>
      <c r="D42" s="443" t="s">
        <v>951</v>
      </c>
      <c r="E42" s="445">
        <f>+E41+1</f>
        <v>46280</v>
      </c>
      <c r="F42" s="441" t="s">
        <v>968</v>
      </c>
      <c r="G42" s="448">
        <v>46308</v>
      </c>
      <c r="H42" s="402"/>
      <c r="I42" s="402"/>
      <c r="J42" s="402"/>
    </row>
    <row r="43" spans="1:10" x14ac:dyDescent="0.2">
      <c r="A43" s="402"/>
      <c r="B43" s="437" t="s">
        <v>935</v>
      </c>
      <c r="C43" s="444">
        <v>46258</v>
      </c>
      <c r="D43" s="443" t="s">
        <v>952</v>
      </c>
      <c r="E43" s="445">
        <f t="shared" si="6"/>
        <v>46281</v>
      </c>
      <c r="F43" s="441" t="s">
        <v>969</v>
      </c>
      <c r="G43" s="448">
        <f>+G42+1</f>
        <v>46309</v>
      </c>
      <c r="H43" s="402"/>
      <c r="I43" s="402"/>
      <c r="J43" s="402"/>
    </row>
    <row r="44" spans="1:10" x14ac:dyDescent="0.2">
      <c r="A44" s="402"/>
      <c r="B44" s="437" t="s">
        <v>936</v>
      </c>
      <c r="C44" s="444">
        <f t="shared" si="5"/>
        <v>46259</v>
      </c>
      <c r="D44" s="443" t="s">
        <v>953</v>
      </c>
      <c r="E44" s="445">
        <f t="shared" si="6"/>
        <v>46282</v>
      </c>
      <c r="F44" s="441" t="s">
        <v>970</v>
      </c>
      <c r="G44" s="448">
        <f>+G43+1</f>
        <v>46310</v>
      </c>
      <c r="H44" s="402"/>
      <c r="I44" s="402"/>
      <c r="J44" s="402"/>
    </row>
    <row r="45" spans="1:10" x14ac:dyDescent="0.2">
      <c r="A45" s="402"/>
      <c r="B45" s="437" t="s">
        <v>937</v>
      </c>
      <c r="C45" s="444">
        <f>+C44+1</f>
        <v>46260</v>
      </c>
      <c r="D45" s="443" t="s">
        <v>954</v>
      </c>
      <c r="E45" s="445">
        <f t="shared" si="6"/>
        <v>46283</v>
      </c>
      <c r="F45" s="441" t="s">
        <v>971</v>
      </c>
      <c r="G45" s="448">
        <f>+G44+1</f>
        <v>46311</v>
      </c>
      <c r="H45" s="402"/>
      <c r="I45" s="402"/>
      <c r="J45" s="402"/>
    </row>
    <row r="46" spans="1:10" x14ac:dyDescent="0.2">
      <c r="A46" s="402"/>
      <c r="B46" s="437" t="s">
        <v>938</v>
      </c>
      <c r="C46" s="444">
        <f t="shared" si="5"/>
        <v>46261</v>
      </c>
      <c r="D46" s="443" t="s">
        <v>955</v>
      </c>
      <c r="E46" s="445">
        <v>46286</v>
      </c>
      <c r="F46" s="449" t="s">
        <v>972</v>
      </c>
      <c r="G46" s="448">
        <v>46314</v>
      </c>
      <c r="H46" s="402"/>
      <c r="I46" s="402"/>
      <c r="J46" s="402"/>
    </row>
    <row r="47" spans="1:10" x14ac:dyDescent="0.2">
      <c r="A47" s="402"/>
      <c r="B47" s="437" t="s">
        <v>939</v>
      </c>
      <c r="C47" s="444">
        <f t="shared" si="5"/>
        <v>46262</v>
      </c>
      <c r="D47" s="443" t="s">
        <v>956</v>
      </c>
      <c r="E47" s="445">
        <f>+E46+1</f>
        <v>46287</v>
      </c>
      <c r="F47" s="449" t="s">
        <v>973</v>
      </c>
      <c r="G47" s="448">
        <f>+G46+1</f>
        <v>46315</v>
      </c>
      <c r="H47" s="402"/>
      <c r="I47" s="402"/>
      <c r="J47" s="402"/>
    </row>
    <row r="48" spans="1:10" x14ac:dyDescent="0.2">
      <c r="A48" s="402"/>
      <c r="B48" s="437" t="s">
        <v>940</v>
      </c>
      <c r="C48" s="444">
        <v>46265</v>
      </c>
      <c r="D48" s="443" t="s">
        <v>957</v>
      </c>
      <c r="E48" s="445">
        <f t="shared" si="6"/>
        <v>46288</v>
      </c>
      <c r="F48" s="449" t="s">
        <v>974</v>
      </c>
      <c r="G48" s="448">
        <f>+G47+1</f>
        <v>46316</v>
      </c>
      <c r="H48" s="402"/>
      <c r="I48" s="402"/>
      <c r="J48" s="402"/>
    </row>
    <row r="49" spans="1:10" x14ac:dyDescent="0.2">
      <c r="A49" s="402"/>
      <c r="B49" s="437" t="s">
        <v>941</v>
      </c>
      <c r="C49" s="444">
        <f t="shared" si="5"/>
        <v>46266</v>
      </c>
      <c r="D49" s="443" t="s">
        <v>958</v>
      </c>
      <c r="E49" s="445">
        <f t="shared" si="6"/>
        <v>46289</v>
      </c>
      <c r="F49" s="449" t="s">
        <v>975</v>
      </c>
      <c r="G49" s="448">
        <f>+G48+1</f>
        <v>46317</v>
      </c>
      <c r="H49" s="402"/>
      <c r="I49" s="402"/>
      <c r="J49" s="402"/>
    </row>
    <row r="50" spans="1:10" x14ac:dyDescent="0.2">
      <c r="A50" s="402"/>
      <c r="B50" s="437" t="s">
        <v>942</v>
      </c>
      <c r="C50" s="444">
        <f t="shared" si="5"/>
        <v>46267</v>
      </c>
      <c r="D50" s="443" t="s">
        <v>959</v>
      </c>
      <c r="E50" s="445">
        <f>+E49+1</f>
        <v>46290</v>
      </c>
      <c r="F50" s="449" t="s">
        <v>976</v>
      </c>
      <c r="G50" s="448">
        <f>+G49+1</f>
        <v>46318</v>
      </c>
      <c r="H50" s="402"/>
      <c r="I50" s="402"/>
      <c r="J50" s="402"/>
    </row>
    <row r="51" spans="1:10" x14ac:dyDescent="0.2">
      <c r="A51" s="402"/>
      <c r="B51" s="437" t="s">
        <v>943</v>
      </c>
      <c r="C51" s="444">
        <f t="shared" si="5"/>
        <v>46268</v>
      </c>
      <c r="D51" s="443" t="s">
        <v>960</v>
      </c>
      <c r="E51" s="445">
        <v>46293</v>
      </c>
      <c r="F51" s="449" t="s">
        <v>977</v>
      </c>
      <c r="G51" s="448">
        <v>46321</v>
      </c>
      <c r="H51" s="402"/>
      <c r="I51" s="402"/>
      <c r="J51" s="402"/>
    </row>
    <row r="52" spans="1:10" x14ac:dyDescent="0.2">
      <c r="A52" s="402"/>
      <c r="B52" s="437" t="s">
        <v>944</v>
      </c>
      <c r="C52" s="444">
        <f t="shared" si="5"/>
        <v>46269</v>
      </c>
      <c r="D52" s="443" t="s">
        <v>961</v>
      </c>
      <c r="E52" s="445">
        <v>46296</v>
      </c>
      <c r="F52" s="402"/>
      <c r="G52" s="402"/>
      <c r="H52" s="402"/>
      <c r="I52" s="402"/>
      <c r="J52" s="402"/>
    </row>
    <row r="53" spans="1:10" ht="5.25" customHeight="1" x14ac:dyDescent="0.2">
      <c r="A53" s="402"/>
      <c r="B53" s="402"/>
      <c r="C53" s="402"/>
      <c r="D53" s="402"/>
      <c r="E53" s="402"/>
      <c r="F53" s="402"/>
      <c r="G53" s="402"/>
      <c r="H53" s="402"/>
      <c r="I53" s="402"/>
      <c r="J53" s="402"/>
    </row>
    <row r="54" spans="1:10" ht="19.5" customHeight="1" x14ac:dyDescent="0.2">
      <c r="A54" s="402"/>
      <c r="B54" s="701" t="s">
        <v>370</v>
      </c>
      <c r="C54" s="701"/>
      <c r="D54" s="701"/>
      <c r="E54" s="701"/>
      <c r="F54" s="701"/>
      <c r="G54" s="701"/>
      <c r="H54" s="701"/>
      <c r="I54" s="701"/>
      <c r="J54" s="402"/>
    </row>
    <row r="55" spans="1:10" ht="6" customHeight="1" x14ac:dyDescent="0.2">
      <c r="A55" s="402"/>
      <c r="B55" s="402"/>
      <c r="C55" s="402"/>
      <c r="D55" s="402"/>
      <c r="E55" s="402"/>
      <c r="F55" s="402"/>
      <c r="G55" s="402"/>
      <c r="H55" s="402"/>
      <c r="I55" s="402"/>
      <c r="J55" s="402"/>
    </row>
    <row r="56" spans="1:10" ht="27.75" customHeight="1" x14ac:dyDescent="0.2">
      <c r="A56" s="402"/>
      <c r="B56" s="696" t="s">
        <v>371</v>
      </c>
      <c r="C56" s="696"/>
      <c r="D56" s="696"/>
      <c r="E56" s="696"/>
      <c r="F56" s="696"/>
      <c r="G56" s="696"/>
      <c r="H56" s="696"/>
      <c r="I56" s="696"/>
      <c r="J56" s="402"/>
    </row>
    <row r="57" spans="1:10" ht="6.75" customHeight="1" x14ac:dyDescent="0.2">
      <c r="A57" s="402"/>
      <c r="B57" s="402"/>
      <c r="C57" s="402"/>
      <c r="D57" s="402"/>
      <c r="E57" s="402"/>
      <c r="F57" s="402"/>
      <c r="G57" s="402"/>
      <c r="H57" s="402"/>
      <c r="I57" s="402"/>
      <c r="J57" s="402"/>
    </row>
    <row r="58" spans="1:10" hidden="1" x14ac:dyDescent="0.2"/>
    <row r="59" spans="1:10" hidden="1" x14ac:dyDescent="0.2"/>
    <row r="60" spans="1:10" hidden="1" x14ac:dyDescent="0.2"/>
    <row r="61" spans="1:10" hidden="1" x14ac:dyDescent="0.2"/>
    <row r="62" spans="1:10" hidden="1" x14ac:dyDescent="0.2"/>
    <row r="63" spans="1:10" hidden="1" x14ac:dyDescent="0.2"/>
    <row r="64" spans="1:10" hidden="1" x14ac:dyDescent="0.2"/>
    <row r="65" hidden="1" x14ac:dyDescent="0.2"/>
    <row r="66" hidden="1" x14ac:dyDescent="0.2"/>
    <row r="67" hidden="1" x14ac:dyDescent="0.2"/>
    <row r="68" hidden="1" x14ac:dyDescent="0.2"/>
  </sheetData>
  <sheetProtection algorithmName="SHA-512" hashValue="kmTW8lH+CTeJ9Y2ppMKVufJQxfj9AzKgc0y9xnkXpLOw3B5L77QmP1NFsFjzdt4BgMQMRbjUKiR4df2chsqf4Q==" saltValue="xPRzU8m4mYdY6Rt5UNmocw==" spinCount="100000" sheet="1" objects="1" scenarios="1" formatCells="0" formatColumns="0" formatRows="0" selectLockedCells="1" selectUnlockedCells="1"/>
  <mergeCells count="14">
    <mergeCell ref="B2:I2"/>
    <mergeCell ref="B17:I17"/>
    <mergeCell ref="B56:I56"/>
    <mergeCell ref="B32:I32"/>
    <mergeCell ref="B34:C34"/>
    <mergeCell ref="F34:G34"/>
    <mergeCell ref="B54:I54"/>
    <mergeCell ref="H31:I31"/>
    <mergeCell ref="D34:E34"/>
    <mergeCell ref="B4:C4"/>
    <mergeCell ref="D4:E4"/>
    <mergeCell ref="F4:G4"/>
    <mergeCell ref="B19:C19"/>
    <mergeCell ref="D19:E19"/>
  </mergeCells>
  <printOptions horizontalCentered="1" verticalCentered="1"/>
  <pageMargins left="0.70866141732283472" right="0.70866141732283472" top="1.1811023622047245" bottom="0.74803149606299213" header="0.31496062992125984" footer="0.31496062992125984"/>
  <pageSetup orientation="portrait" horizontalDpi="0" verticalDpi="0" r:id="rId1"/>
  <rowBreaks count="1" manualBreakCount="1">
    <brk id="31"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6" tint="-0.499984740745262"/>
    <pageSetUpPr fitToPage="1"/>
  </sheetPr>
  <dimension ref="A1:Q185"/>
  <sheetViews>
    <sheetView showGridLines="0" showRowColHeaders="0" zoomScale="140" zoomScaleNormal="140" workbookViewId="0">
      <pane ySplit="7" topLeftCell="A8" activePane="bottomLeft" state="frozen"/>
      <selection pane="bottomLeft" activeCell="D17" sqref="D17:J17"/>
    </sheetView>
  </sheetViews>
  <sheetFormatPr baseColWidth="10" defaultColWidth="0" defaultRowHeight="12.75" zeroHeight="1" x14ac:dyDescent="0.2"/>
  <cols>
    <col min="1" max="1" width="2.7109375" customWidth="1"/>
    <col min="2" max="2" width="38.42578125" customWidth="1"/>
    <col min="3" max="3" width="1.7109375" customWidth="1"/>
    <col min="4" max="4" width="8.85546875" customWidth="1"/>
    <col min="5" max="5" width="1.7109375" customWidth="1"/>
    <col min="6" max="6" width="8.7109375" customWidth="1"/>
    <col min="7" max="7" width="1.7109375" customWidth="1"/>
    <col min="8" max="8" width="8.7109375" customWidth="1"/>
    <col min="9" max="9" width="1.7109375" customWidth="1"/>
    <col min="10" max="10" width="8.7109375" customWidth="1"/>
    <col min="11" max="11" width="1.7109375" customWidth="1"/>
    <col min="12" max="12" width="8.7109375" customWidth="1"/>
    <col min="13" max="13" width="1.7109375" customWidth="1"/>
    <col min="14" max="14" width="8.7109375" customWidth="1"/>
    <col min="15" max="15" width="1.7109375" customWidth="1"/>
    <col min="16" max="16" width="2.7109375" customWidth="1"/>
    <col min="17" max="17" width="0" hidden="1" customWidth="1"/>
    <col min="18" max="16384" width="11.42578125" hidden="1"/>
  </cols>
  <sheetData>
    <row r="1" spans="1:16" ht="15.75" x14ac:dyDescent="0.25">
      <c r="A1" s="408"/>
      <c r="B1" s="719"/>
      <c r="C1" s="719"/>
      <c r="D1" s="719"/>
      <c r="E1" s="719"/>
      <c r="F1" s="719"/>
      <c r="G1" s="719"/>
      <c r="H1" s="719"/>
      <c r="I1" s="719"/>
      <c r="J1" s="719"/>
      <c r="K1" s="719"/>
      <c r="L1" s="408"/>
      <c r="M1" s="408"/>
      <c r="N1" s="408"/>
      <c r="O1" s="408"/>
      <c r="P1" s="21"/>
    </row>
    <row r="2" spans="1:16" x14ac:dyDescent="0.2">
      <c r="A2" s="408"/>
      <c r="B2" s="723" t="s">
        <v>978</v>
      </c>
      <c r="C2" s="724"/>
      <c r="D2" s="724"/>
      <c r="E2" s="724"/>
      <c r="F2" s="724"/>
      <c r="G2" s="724"/>
      <c r="H2" s="724"/>
      <c r="I2" s="724"/>
      <c r="J2" s="724"/>
      <c r="K2" s="725"/>
      <c r="L2" s="409"/>
      <c r="M2" s="732" t="s">
        <v>62</v>
      </c>
      <c r="N2" s="732"/>
      <c r="O2" s="732"/>
      <c r="P2" s="21"/>
    </row>
    <row r="3" spans="1:16" x14ac:dyDescent="0.2">
      <c r="A3" s="408"/>
      <c r="B3" s="726"/>
      <c r="C3" s="727"/>
      <c r="D3" s="727"/>
      <c r="E3" s="727"/>
      <c r="F3" s="727"/>
      <c r="G3" s="727"/>
      <c r="H3" s="727"/>
      <c r="I3" s="727"/>
      <c r="J3" s="727"/>
      <c r="K3" s="728"/>
      <c r="L3" s="409"/>
      <c r="M3" s="733">
        <v>110</v>
      </c>
      <c r="N3" s="734"/>
      <c r="O3" s="735"/>
      <c r="P3" s="743"/>
    </row>
    <row r="4" spans="1:16" x14ac:dyDescent="0.2">
      <c r="A4" s="408"/>
      <c r="B4" s="726"/>
      <c r="C4" s="727"/>
      <c r="D4" s="727"/>
      <c r="E4" s="727"/>
      <c r="F4" s="727"/>
      <c r="G4" s="727"/>
      <c r="H4" s="727"/>
      <c r="I4" s="727"/>
      <c r="J4" s="727"/>
      <c r="K4" s="728"/>
      <c r="L4" s="409"/>
      <c r="M4" s="736"/>
      <c r="N4" s="737"/>
      <c r="O4" s="738"/>
      <c r="P4" s="743"/>
    </row>
    <row r="5" spans="1:16" x14ac:dyDescent="0.2">
      <c r="A5" s="408"/>
      <c r="B5" s="726"/>
      <c r="C5" s="727"/>
      <c r="D5" s="727"/>
      <c r="E5" s="727"/>
      <c r="F5" s="727"/>
      <c r="G5" s="727"/>
      <c r="H5" s="727"/>
      <c r="I5" s="727"/>
      <c r="J5" s="727"/>
      <c r="K5" s="728"/>
      <c r="L5" s="409"/>
      <c r="M5" s="736"/>
      <c r="N5" s="737"/>
      <c r="O5" s="738"/>
      <c r="P5" s="743"/>
    </row>
    <row r="6" spans="1:16" x14ac:dyDescent="0.2">
      <c r="A6" s="408"/>
      <c r="B6" s="729"/>
      <c r="C6" s="730"/>
      <c r="D6" s="730"/>
      <c r="E6" s="730"/>
      <c r="F6" s="730"/>
      <c r="G6" s="730"/>
      <c r="H6" s="730"/>
      <c r="I6" s="730"/>
      <c r="J6" s="730"/>
      <c r="K6" s="731"/>
      <c r="L6" s="409"/>
      <c r="M6" s="739"/>
      <c r="N6" s="740"/>
      <c r="O6" s="741"/>
      <c r="P6" s="744"/>
    </row>
    <row r="7" spans="1:16" ht="9.75" customHeight="1" x14ac:dyDescent="0.25">
      <c r="A7" s="408"/>
      <c r="B7" s="719"/>
      <c r="C7" s="719"/>
      <c r="D7" s="719"/>
      <c r="E7" s="719"/>
      <c r="F7" s="719"/>
      <c r="G7" s="719"/>
      <c r="H7" s="719"/>
      <c r="I7" s="719"/>
      <c r="J7" s="719"/>
      <c r="K7" s="719"/>
      <c r="L7" s="408"/>
      <c r="M7" s="408"/>
      <c r="N7" s="408"/>
      <c r="O7" s="408"/>
      <c r="P7" s="21"/>
    </row>
    <row r="8" spans="1:16" ht="15.75" x14ac:dyDescent="0.2">
      <c r="A8" s="408"/>
      <c r="B8" s="720" t="s">
        <v>373</v>
      </c>
      <c r="C8" s="721"/>
      <c r="D8" s="721"/>
      <c r="E8" s="721"/>
      <c r="F8" s="721"/>
      <c r="G8" s="721"/>
      <c r="H8" s="721"/>
      <c r="I8" s="721"/>
      <c r="J8" s="721"/>
      <c r="K8" s="721"/>
      <c r="L8" s="721"/>
      <c r="M8" s="721"/>
      <c r="N8" s="722"/>
      <c r="O8" s="408"/>
      <c r="P8" s="21"/>
    </row>
    <row r="9" spans="1:16" ht="15.75" x14ac:dyDescent="0.2">
      <c r="A9" s="409"/>
      <c r="B9" s="720" t="s">
        <v>64</v>
      </c>
      <c r="C9" s="721"/>
      <c r="D9" s="721"/>
      <c r="E9" s="721"/>
      <c r="F9" s="721"/>
      <c r="G9" s="721"/>
      <c r="H9" s="721"/>
      <c r="I9" s="721"/>
      <c r="J9" s="721"/>
      <c r="K9" s="721"/>
      <c r="L9" s="721"/>
      <c r="M9" s="721"/>
      <c r="N9" s="722"/>
      <c r="O9" s="408"/>
      <c r="P9" s="21"/>
    </row>
    <row r="10" spans="1:16" ht="7.5" customHeight="1" x14ac:dyDescent="0.2">
      <c r="A10" s="409"/>
      <c r="B10" s="410"/>
      <c r="C10" s="410"/>
      <c r="D10" s="410"/>
      <c r="E10" s="410"/>
      <c r="F10" s="410"/>
      <c r="G10" s="410"/>
      <c r="H10" s="410"/>
      <c r="I10" s="410"/>
      <c r="J10" s="410"/>
      <c r="K10" s="410"/>
      <c r="L10" s="410"/>
      <c r="M10" s="410"/>
      <c r="N10" s="410"/>
      <c r="O10" s="408"/>
      <c r="P10" s="21"/>
    </row>
    <row r="11" spans="1:16" ht="15" x14ac:dyDescent="0.25">
      <c r="A11" s="4"/>
      <c r="B11" s="205" t="s">
        <v>17</v>
      </c>
      <c r="C11" s="3"/>
      <c r="D11" s="271">
        <v>2025</v>
      </c>
      <c r="E11" s="8"/>
      <c r="F11" s="8"/>
      <c r="G11" s="8"/>
      <c r="H11" s="207" t="s">
        <v>172</v>
      </c>
      <c r="I11" s="3"/>
      <c r="J11" s="272">
        <v>49799</v>
      </c>
      <c r="K11" s="3"/>
      <c r="L11" s="3"/>
      <c r="M11" s="3"/>
      <c r="N11" s="3"/>
      <c r="O11" s="3"/>
      <c r="P11" s="19"/>
    </row>
    <row r="12" spans="1:16" ht="13.5" x14ac:dyDescent="0.2">
      <c r="A12" s="4"/>
      <c r="B12" s="205" t="s">
        <v>60</v>
      </c>
      <c r="C12" s="3"/>
      <c r="D12" s="745" t="s">
        <v>30</v>
      </c>
      <c r="E12" s="746"/>
      <c r="F12" s="746"/>
      <c r="G12" s="273"/>
      <c r="H12" s="274" t="s">
        <v>61</v>
      </c>
      <c r="I12" s="275"/>
      <c r="J12" s="270"/>
      <c r="K12" s="3"/>
      <c r="L12" s="3"/>
      <c r="M12" s="3"/>
      <c r="N12" s="3"/>
      <c r="O12" s="3"/>
      <c r="P12" s="19"/>
    </row>
    <row r="13" spans="1:16" ht="13.5" x14ac:dyDescent="0.2">
      <c r="A13" s="4"/>
      <c r="B13" s="205" t="s">
        <v>18</v>
      </c>
      <c r="C13" s="3"/>
      <c r="D13" s="742" t="s">
        <v>1154</v>
      </c>
      <c r="E13" s="742"/>
      <c r="F13" s="742"/>
      <c r="G13" s="742"/>
      <c r="H13" s="742"/>
      <c r="I13" s="742"/>
      <c r="J13" s="742"/>
      <c r="K13" s="3"/>
      <c r="L13" s="3"/>
      <c r="M13" s="3"/>
      <c r="N13" s="3"/>
      <c r="O13" s="3"/>
      <c r="P13" s="19"/>
    </row>
    <row r="14" spans="1:16" ht="13.5" x14ac:dyDescent="0.2">
      <c r="A14" s="4"/>
      <c r="B14" s="205" t="s">
        <v>19</v>
      </c>
      <c r="C14" s="3"/>
      <c r="D14" s="742" t="s">
        <v>30</v>
      </c>
      <c r="E14" s="742"/>
      <c r="F14" s="742"/>
      <c r="G14" s="742"/>
      <c r="H14" s="742"/>
      <c r="I14" s="742"/>
      <c r="J14" s="742"/>
      <c r="K14" s="3"/>
      <c r="L14" s="3"/>
      <c r="M14" s="3"/>
      <c r="N14" s="3"/>
      <c r="O14" s="3"/>
      <c r="P14" s="19"/>
    </row>
    <row r="15" spans="1:16" ht="13.5" x14ac:dyDescent="0.2">
      <c r="A15" s="4"/>
      <c r="B15" s="205" t="s">
        <v>20</v>
      </c>
      <c r="C15" s="3"/>
      <c r="D15" s="742" t="s">
        <v>30</v>
      </c>
      <c r="E15" s="742"/>
      <c r="F15" s="742"/>
      <c r="G15" s="742"/>
      <c r="H15" s="742"/>
      <c r="I15" s="742"/>
      <c r="J15" s="742"/>
      <c r="K15" s="3"/>
      <c r="L15" s="3"/>
      <c r="M15" s="3"/>
      <c r="N15" s="3"/>
      <c r="O15" s="3"/>
      <c r="P15" s="19"/>
    </row>
    <row r="16" spans="1:16" ht="13.5" x14ac:dyDescent="0.2">
      <c r="A16" s="4"/>
      <c r="B16" s="205" t="s">
        <v>21</v>
      </c>
      <c r="C16" s="3"/>
      <c r="D16" s="742" t="s">
        <v>30</v>
      </c>
      <c r="E16" s="742"/>
      <c r="F16" s="742"/>
      <c r="G16" s="742"/>
      <c r="H16" s="742"/>
      <c r="I16" s="742"/>
      <c r="J16" s="742"/>
      <c r="K16" s="3"/>
      <c r="L16" s="3"/>
      <c r="M16" s="3"/>
      <c r="N16" s="3"/>
      <c r="O16" s="3"/>
      <c r="P16" s="19"/>
    </row>
    <row r="17" spans="1:17" ht="13.5" x14ac:dyDescent="0.2">
      <c r="A17" s="5"/>
      <c r="B17" s="205" t="s">
        <v>22</v>
      </c>
      <c r="C17" s="3"/>
      <c r="D17" s="742"/>
      <c r="E17" s="742"/>
      <c r="F17" s="742"/>
      <c r="G17" s="742"/>
      <c r="H17" s="742"/>
      <c r="I17" s="742"/>
      <c r="J17" s="742"/>
      <c r="K17" s="9"/>
      <c r="L17" s="3"/>
      <c r="M17" s="3"/>
      <c r="N17" s="3"/>
      <c r="O17" s="3"/>
      <c r="P17" s="19"/>
    </row>
    <row r="18" spans="1:17" ht="13.5" x14ac:dyDescent="0.2">
      <c r="A18" s="4"/>
      <c r="B18" s="205" t="s">
        <v>63</v>
      </c>
      <c r="C18" s="3"/>
      <c r="D18" s="269" t="s">
        <v>30</v>
      </c>
      <c r="E18" s="3"/>
      <c r="F18" s="3"/>
      <c r="G18" s="3"/>
      <c r="H18" s="3"/>
      <c r="I18" s="3"/>
      <c r="J18" s="3"/>
      <c r="K18" s="3"/>
      <c r="L18" s="3"/>
      <c r="M18" s="3"/>
      <c r="N18" s="3"/>
      <c r="O18" s="3"/>
      <c r="P18" s="19"/>
    </row>
    <row r="19" spans="1:17" ht="16.5" customHeight="1" x14ac:dyDescent="0.2">
      <c r="A19" s="4"/>
      <c r="B19" s="711" t="s">
        <v>59</v>
      </c>
      <c r="C19" s="3"/>
      <c r="D19" s="712"/>
      <c r="E19" s="3"/>
      <c r="F19" s="713" t="e">
        <f>VLOOKUP(D19,CIUU!A7:B510,2,FALSE)</f>
        <v>#N/A</v>
      </c>
      <c r="G19" s="714"/>
      <c r="H19" s="714"/>
      <c r="I19" s="714"/>
      <c r="J19" s="714"/>
      <c r="K19" s="714"/>
      <c r="L19" s="714"/>
      <c r="M19" s="714"/>
      <c r="N19" s="715"/>
      <c r="O19" s="3"/>
      <c r="P19" s="19"/>
    </row>
    <row r="20" spans="1:17" ht="16.5" customHeight="1" x14ac:dyDescent="0.2">
      <c r="A20" s="4"/>
      <c r="B20" s="711"/>
      <c r="C20" s="3"/>
      <c r="D20" s="712"/>
      <c r="E20" s="3"/>
      <c r="F20" s="716"/>
      <c r="G20" s="717"/>
      <c r="H20" s="717"/>
      <c r="I20" s="717"/>
      <c r="J20" s="717"/>
      <c r="K20" s="717"/>
      <c r="L20" s="717"/>
      <c r="M20" s="717"/>
      <c r="N20" s="718"/>
      <c r="O20" s="3"/>
      <c r="P20" s="19"/>
    </row>
    <row r="21" spans="1:17" ht="13.5" x14ac:dyDescent="0.2">
      <c r="A21" s="4"/>
      <c r="B21" s="205" t="s">
        <v>23</v>
      </c>
      <c r="C21" s="3"/>
      <c r="D21" s="206" t="s">
        <v>6</v>
      </c>
      <c r="E21" s="3"/>
      <c r="F21" s="502" t="s">
        <v>30</v>
      </c>
      <c r="G21" s="3"/>
      <c r="H21" s="711" t="s">
        <v>158</v>
      </c>
      <c r="I21" s="711"/>
      <c r="J21" s="711"/>
      <c r="K21" s="3"/>
      <c r="L21" s="712" t="s">
        <v>30</v>
      </c>
      <c r="M21" s="712"/>
      <c r="N21" s="712"/>
      <c r="O21" s="712"/>
      <c r="P21" s="19"/>
    </row>
    <row r="22" spans="1:17" ht="18" customHeight="1" x14ac:dyDescent="0.2">
      <c r="A22" s="4"/>
      <c r="B22" s="205" t="s">
        <v>378</v>
      </c>
      <c r="C22" s="3"/>
      <c r="D22" s="269" t="s">
        <v>30</v>
      </c>
      <c r="E22" s="3"/>
      <c r="F22" s="3"/>
      <c r="G22" s="3"/>
      <c r="H22" s="8"/>
      <c r="I22" s="8"/>
      <c r="J22" s="3"/>
      <c r="K22" s="3"/>
      <c r="L22" s="3"/>
      <c r="M22" s="3"/>
      <c r="N22" s="3"/>
      <c r="O22" s="3"/>
      <c r="P22" s="19"/>
    </row>
    <row r="23" spans="1:17" ht="27" x14ac:dyDescent="0.2">
      <c r="A23" s="4"/>
      <c r="B23" s="396" t="s">
        <v>357</v>
      </c>
      <c r="C23" s="3"/>
      <c r="D23" s="269" t="s">
        <v>30</v>
      </c>
      <c r="E23" s="3"/>
      <c r="F23" s="3"/>
      <c r="G23" s="3"/>
      <c r="H23" s="710" t="s">
        <v>30</v>
      </c>
      <c r="I23" s="710"/>
      <c r="J23" s="710"/>
      <c r="K23" s="710"/>
      <c r="L23" s="3"/>
      <c r="M23" s="3"/>
      <c r="N23" s="3"/>
      <c r="O23" s="3"/>
      <c r="P23" s="19"/>
    </row>
    <row r="24" spans="1:17" ht="21" customHeight="1" x14ac:dyDescent="0.2">
      <c r="A24" s="4"/>
      <c r="B24" s="396" t="s">
        <v>358</v>
      </c>
      <c r="C24" s="3"/>
      <c r="D24" s="360" t="s">
        <v>30</v>
      </c>
      <c r="E24" s="3"/>
      <c r="F24" s="3"/>
      <c r="G24" s="3"/>
      <c r="H24" s="359"/>
      <c r="I24" s="359"/>
      <c r="J24" s="359"/>
      <c r="K24" s="359"/>
      <c r="L24" s="3"/>
      <c r="M24" s="3"/>
      <c r="N24" s="3"/>
      <c r="O24" s="3"/>
      <c r="P24" s="19"/>
    </row>
    <row r="25" spans="1:17" ht="7.5" customHeight="1" x14ac:dyDescent="0.2">
      <c r="A25" s="409"/>
      <c r="B25" s="412"/>
      <c r="C25" s="412"/>
      <c r="D25" s="413" t="s">
        <v>30</v>
      </c>
      <c r="E25" s="413"/>
      <c r="F25" s="412"/>
      <c r="G25" s="412"/>
      <c r="H25" s="412"/>
      <c r="I25" s="412"/>
      <c r="J25" s="412"/>
      <c r="K25" s="412"/>
      <c r="L25" s="412"/>
      <c r="M25" s="412"/>
      <c r="N25" s="412"/>
      <c r="O25" s="412"/>
      <c r="P25" s="19"/>
    </row>
    <row r="26" spans="1:17" ht="27.75" customHeight="1" x14ac:dyDescent="0.2">
      <c r="A26" s="408"/>
      <c r="B26" s="748" t="s">
        <v>290</v>
      </c>
      <c r="C26" s="749"/>
      <c r="D26" s="749"/>
      <c r="E26" s="749"/>
      <c r="F26" s="749"/>
      <c r="G26" s="749"/>
      <c r="H26" s="749"/>
      <c r="I26" s="749"/>
      <c r="J26" s="749"/>
      <c r="K26" s="749"/>
      <c r="L26" s="749"/>
      <c r="M26" s="749"/>
      <c r="N26" s="750"/>
      <c r="O26" s="412"/>
      <c r="P26" s="19"/>
    </row>
    <row r="27" spans="1:17" ht="7.5" customHeight="1" x14ac:dyDescent="0.2">
      <c r="A27" s="408"/>
      <c r="B27" s="411"/>
      <c r="C27" s="411"/>
      <c r="D27" s="411"/>
      <c r="E27" s="411"/>
      <c r="F27" s="411"/>
      <c r="G27" s="411"/>
      <c r="H27" s="411"/>
      <c r="I27" s="411"/>
      <c r="J27" s="411"/>
      <c r="K27" s="411"/>
      <c r="L27" s="411"/>
      <c r="M27" s="411"/>
      <c r="N27" s="411"/>
      <c r="O27" s="412"/>
      <c r="P27" s="19"/>
    </row>
    <row r="28" spans="1:17" ht="13.5" x14ac:dyDescent="0.25">
      <c r="A28" s="4"/>
      <c r="B28" s="279" t="s">
        <v>60</v>
      </c>
      <c r="C28" s="3"/>
      <c r="D28" s="747" t="s">
        <v>30</v>
      </c>
      <c r="E28" s="747"/>
      <c r="F28" s="747"/>
      <c r="G28" s="276"/>
      <c r="H28" s="206" t="s">
        <v>61</v>
      </c>
      <c r="I28" s="277"/>
      <c r="J28" s="269" t="s">
        <v>30</v>
      </c>
      <c r="K28" s="3"/>
      <c r="L28" s="3"/>
      <c r="M28" s="3"/>
      <c r="N28" s="3"/>
      <c r="O28" s="3"/>
      <c r="P28" s="19"/>
    </row>
    <row r="29" spans="1:17" ht="13.5" x14ac:dyDescent="0.25">
      <c r="A29" s="4"/>
      <c r="B29" s="279" t="s">
        <v>18</v>
      </c>
      <c r="C29" s="3"/>
      <c r="D29" s="742" t="s">
        <v>30</v>
      </c>
      <c r="E29" s="742"/>
      <c r="F29" s="742"/>
      <c r="G29" s="742"/>
      <c r="H29" s="742"/>
      <c r="I29" s="742"/>
      <c r="J29" s="742"/>
      <c r="K29" s="3"/>
      <c r="L29" s="3"/>
      <c r="M29" s="10"/>
      <c r="N29" s="10"/>
      <c r="O29" s="10"/>
      <c r="P29" s="20"/>
    </row>
    <row r="30" spans="1:17" ht="13.5" x14ac:dyDescent="0.25">
      <c r="A30" s="4"/>
      <c r="B30" s="279" t="s">
        <v>19</v>
      </c>
      <c r="C30" s="3"/>
      <c r="D30" s="742" t="s">
        <v>30</v>
      </c>
      <c r="E30" s="742"/>
      <c r="F30" s="742"/>
      <c r="G30" s="742"/>
      <c r="H30" s="742"/>
      <c r="I30" s="742"/>
      <c r="J30" s="742"/>
      <c r="K30" s="3"/>
      <c r="L30" s="3"/>
      <c r="M30" s="10"/>
      <c r="N30" s="10"/>
      <c r="O30" s="10"/>
      <c r="P30" s="20"/>
    </row>
    <row r="31" spans="1:17" ht="13.5" x14ac:dyDescent="0.25">
      <c r="A31" s="4"/>
      <c r="B31" s="279" t="s">
        <v>20</v>
      </c>
      <c r="C31" s="3"/>
      <c r="D31" s="742" t="s">
        <v>30</v>
      </c>
      <c r="E31" s="742"/>
      <c r="F31" s="742"/>
      <c r="G31" s="742"/>
      <c r="H31" s="742"/>
      <c r="I31" s="742"/>
      <c r="J31" s="742"/>
      <c r="K31" s="3"/>
      <c r="L31" s="3"/>
      <c r="M31" s="10"/>
      <c r="N31" s="10"/>
      <c r="O31" s="10"/>
      <c r="P31" s="20"/>
      <c r="Q31" s="2"/>
    </row>
    <row r="32" spans="1:17" ht="13.5" x14ac:dyDescent="0.25">
      <c r="A32" s="4"/>
      <c r="B32" s="279" t="s">
        <v>21</v>
      </c>
      <c r="C32" s="3"/>
      <c r="D32" s="742" t="s">
        <v>30</v>
      </c>
      <c r="E32" s="742"/>
      <c r="F32" s="742"/>
      <c r="G32" s="742"/>
      <c r="H32" s="742"/>
      <c r="I32" s="742"/>
      <c r="J32" s="742"/>
      <c r="K32" s="3"/>
      <c r="L32" s="3"/>
      <c r="M32" s="10"/>
      <c r="N32" s="10"/>
      <c r="O32" s="10"/>
      <c r="P32" s="20"/>
      <c r="Q32" s="2"/>
    </row>
    <row r="33" spans="1:17" ht="13.5" x14ac:dyDescent="0.25">
      <c r="A33" s="4"/>
      <c r="B33" s="279" t="s">
        <v>65</v>
      </c>
      <c r="C33" s="3"/>
      <c r="D33" s="269" t="s">
        <v>30</v>
      </c>
      <c r="E33" s="278"/>
      <c r="F33" s="278"/>
      <c r="G33" s="278"/>
      <c r="H33" s="278"/>
      <c r="I33" s="278"/>
      <c r="J33" s="278"/>
      <c r="K33" s="3"/>
      <c r="L33" s="3"/>
      <c r="M33" s="10"/>
      <c r="N33" s="10"/>
      <c r="O33" s="10"/>
      <c r="P33" s="20"/>
      <c r="Q33" s="2"/>
    </row>
    <row r="34" spans="1:17" ht="7.5" customHeight="1" x14ac:dyDescent="0.2">
      <c r="A34" s="408"/>
      <c r="B34" s="412"/>
      <c r="C34" s="412"/>
      <c r="D34" s="414" t="s">
        <v>30</v>
      </c>
      <c r="E34" s="414"/>
      <c r="F34" s="414"/>
      <c r="G34" s="414"/>
      <c r="H34" s="414"/>
      <c r="I34" s="414"/>
      <c r="J34" s="414"/>
      <c r="K34" s="412"/>
      <c r="L34" s="412"/>
      <c r="M34" s="415"/>
      <c r="N34" s="415"/>
      <c r="O34" s="415"/>
      <c r="P34" s="20"/>
      <c r="Q34" s="2"/>
    </row>
    <row r="35" spans="1:17" ht="26.25" customHeight="1" x14ac:dyDescent="0.2">
      <c r="A35" s="408"/>
      <c r="B35" s="748" t="s">
        <v>66</v>
      </c>
      <c r="C35" s="749"/>
      <c r="D35" s="749"/>
      <c r="E35" s="749"/>
      <c r="F35" s="749"/>
      <c r="G35" s="749"/>
      <c r="H35" s="749"/>
      <c r="I35" s="749"/>
      <c r="J35" s="749"/>
      <c r="K35" s="749"/>
      <c r="L35" s="749"/>
      <c r="M35" s="749"/>
      <c r="N35" s="750"/>
      <c r="O35" s="415"/>
      <c r="P35" s="20"/>
      <c r="Q35" s="2"/>
    </row>
    <row r="36" spans="1:17" ht="7.5" customHeight="1" x14ac:dyDescent="0.2">
      <c r="A36" s="408"/>
      <c r="B36" s="411"/>
      <c r="C36" s="411"/>
      <c r="D36" s="411"/>
      <c r="E36" s="411"/>
      <c r="F36" s="411"/>
      <c r="G36" s="411"/>
      <c r="H36" s="411"/>
      <c r="I36" s="411"/>
      <c r="J36" s="411"/>
      <c r="K36" s="411"/>
      <c r="L36" s="411"/>
      <c r="M36" s="411"/>
      <c r="N36" s="411"/>
      <c r="O36" s="415"/>
      <c r="P36" s="20"/>
      <c r="Q36" s="2"/>
    </row>
    <row r="37" spans="1:17" ht="13.5" x14ac:dyDescent="0.25">
      <c r="A37" s="4"/>
      <c r="B37" s="279" t="s">
        <v>60</v>
      </c>
      <c r="C37" s="3"/>
      <c r="D37" s="712" t="s">
        <v>30</v>
      </c>
      <c r="E37" s="712"/>
      <c r="F37" s="712"/>
      <c r="G37" s="276"/>
      <c r="H37" s="206" t="s">
        <v>61</v>
      </c>
      <c r="I37" s="277"/>
      <c r="J37" s="269" t="s">
        <v>30</v>
      </c>
      <c r="K37" s="3"/>
      <c r="L37" s="3"/>
      <c r="M37" s="3"/>
      <c r="N37" s="3"/>
      <c r="O37" s="10"/>
      <c r="P37" s="20"/>
      <c r="Q37" s="2"/>
    </row>
    <row r="38" spans="1:17" ht="13.5" x14ac:dyDescent="0.25">
      <c r="A38" s="4"/>
      <c r="B38" s="279" t="s">
        <v>18</v>
      </c>
      <c r="C38" s="3"/>
      <c r="D38" s="742" t="s">
        <v>30</v>
      </c>
      <c r="E38" s="742"/>
      <c r="F38" s="742"/>
      <c r="G38" s="742"/>
      <c r="H38" s="742"/>
      <c r="I38" s="742"/>
      <c r="J38" s="742"/>
      <c r="K38" s="3"/>
      <c r="L38" s="3"/>
      <c r="M38" s="10"/>
      <c r="N38" s="10"/>
      <c r="O38" s="10"/>
      <c r="P38" s="20"/>
      <c r="Q38" s="2"/>
    </row>
    <row r="39" spans="1:17" ht="13.5" x14ac:dyDescent="0.25">
      <c r="A39" s="4"/>
      <c r="B39" s="279" t="s">
        <v>19</v>
      </c>
      <c r="C39" s="3"/>
      <c r="D39" s="742" t="s">
        <v>30</v>
      </c>
      <c r="E39" s="742"/>
      <c r="F39" s="742"/>
      <c r="G39" s="742"/>
      <c r="H39" s="742"/>
      <c r="I39" s="742"/>
      <c r="J39" s="742"/>
      <c r="K39" s="3"/>
      <c r="L39" s="3"/>
      <c r="M39" s="10"/>
      <c r="N39" s="10"/>
      <c r="O39" s="10"/>
      <c r="P39" s="20"/>
      <c r="Q39" s="2"/>
    </row>
    <row r="40" spans="1:17" ht="13.5" x14ac:dyDescent="0.25">
      <c r="A40" s="4"/>
      <c r="B40" s="279" t="s">
        <v>20</v>
      </c>
      <c r="C40" s="3"/>
      <c r="D40" s="742" t="s">
        <v>30</v>
      </c>
      <c r="E40" s="742"/>
      <c r="F40" s="742"/>
      <c r="G40" s="742"/>
      <c r="H40" s="742"/>
      <c r="I40" s="742"/>
      <c r="J40" s="742"/>
      <c r="K40" s="3"/>
      <c r="L40" s="3"/>
      <c r="M40" s="10"/>
      <c r="N40" s="10"/>
      <c r="O40" s="10"/>
      <c r="P40" s="20"/>
      <c r="Q40" s="2"/>
    </row>
    <row r="41" spans="1:17" ht="13.5" x14ac:dyDescent="0.25">
      <c r="A41" s="4"/>
      <c r="B41" s="279" t="s">
        <v>21</v>
      </c>
      <c r="C41" s="3"/>
      <c r="D41" s="742" t="s">
        <v>30</v>
      </c>
      <c r="E41" s="742"/>
      <c r="F41" s="742"/>
      <c r="G41" s="742"/>
      <c r="H41" s="742"/>
      <c r="I41" s="742"/>
      <c r="J41" s="742"/>
      <c r="K41" s="3"/>
      <c r="L41" s="3"/>
      <c r="M41" s="10"/>
      <c r="N41" s="10"/>
      <c r="O41" s="10"/>
      <c r="P41" s="20"/>
      <c r="Q41" s="2"/>
    </row>
    <row r="42" spans="1:17" ht="13.5" x14ac:dyDescent="0.25">
      <c r="A42" s="4"/>
      <c r="B42" s="279" t="s">
        <v>67</v>
      </c>
      <c r="C42" s="3"/>
      <c r="D42" s="269" t="s">
        <v>30</v>
      </c>
      <c r="E42" s="278"/>
      <c r="F42" s="276"/>
      <c r="G42" s="278"/>
      <c r="H42" s="278"/>
      <c r="I42" s="278"/>
      <c r="J42" s="276"/>
      <c r="K42" s="3"/>
      <c r="L42" s="3"/>
      <c r="M42" s="10"/>
      <c r="N42" s="10"/>
      <c r="O42" s="10"/>
      <c r="P42" s="20"/>
      <c r="Q42" s="2"/>
    </row>
    <row r="43" spans="1:17" ht="13.5" x14ac:dyDescent="0.25">
      <c r="A43" s="4"/>
      <c r="B43" s="279" t="s">
        <v>68</v>
      </c>
      <c r="C43" s="3"/>
      <c r="D43" s="269" t="s">
        <v>30</v>
      </c>
      <c r="E43" s="278"/>
      <c r="F43" s="278"/>
      <c r="G43" s="278"/>
      <c r="H43" s="278"/>
      <c r="I43" s="278"/>
      <c r="J43" s="278"/>
      <c r="K43" s="3"/>
      <c r="L43" s="3"/>
      <c r="M43" s="10"/>
      <c r="N43" s="10"/>
      <c r="O43" s="10"/>
      <c r="P43" s="20"/>
      <c r="Q43" s="2"/>
    </row>
    <row r="44" spans="1:17" ht="13.5" x14ac:dyDescent="0.25">
      <c r="A44" s="4"/>
      <c r="B44" s="279" t="s">
        <v>56</v>
      </c>
      <c r="C44" s="3"/>
      <c r="D44" s="712" t="s">
        <v>30</v>
      </c>
      <c r="E44" s="712"/>
      <c r="F44" s="712"/>
      <c r="G44" s="278"/>
      <c r="H44" s="278"/>
      <c r="I44" s="278"/>
      <c r="J44" s="278"/>
      <c r="K44" s="3"/>
      <c r="L44" s="3"/>
      <c r="M44" s="10"/>
      <c r="N44" s="10"/>
      <c r="O44" s="10"/>
      <c r="P44" s="20"/>
      <c r="Q44" s="2"/>
    </row>
    <row r="45" spans="1:17" ht="7.5" customHeight="1" x14ac:dyDescent="0.2">
      <c r="A45" s="408"/>
      <c r="B45" s="412"/>
      <c r="C45" s="412"/>
      <c r="D45" s="414" t="s">
        <v>30</v>
      </c>
      <c r="E45" s="414"/>
      <c r="F45" s="414"/>
      <c r="G45" s="414"/>
      <c r="H45" s="414"/>
      <c r="I45" s="414"/>
      <c r="J45" s="414"/>
      <c r="K45" s="412"/>
      <c r="L45" s="412"/>
      <c r="M45" s="415"/>
      <c r="N45" s="415"/>
      <c r="O45" s="415"/>
      <c r="P45" s="20"/>
      <c r="Q45" s="2"/>
    </row>
    <row r="46" spans="1:17" x14ac:dyDescent="0.2">
      <c r="A46" s="4"/>
      <c r="B46" s="425" t="s">
        <v>381</v>
      </c>
      <c r="C46" s="421"/>
      <c r="D46" s="422"/>
      <c r="E46" s="421"/>
      <c r="F46" s="421"/>
      <c r="G46" s="422"/>
      <c r="H46" s="422"/>
      <c r="I46" s="422"/>
      <c r="J46" s="422"/>
      <c r="K46" s="422"/>
      <c r="L46" s="421"/>
      <c r="M46" s="421"/>
      <c r="N46" s="11"/>
      <c r="O46" s="10"/>
      <c r="P46" s="20"/>
      <c r="Q46" s="2"/>
    </row>
    <row r="47" spans="1:17" x14ac:dyDescent="0.2">
      <c r="A47" s="4"/>
      <c r="B47" s="426" t="s">
        <v>58</v>
      </c>
      <c r="C47" s="423"/>
      <c r="D47" s="422"/>
      <c r="E47" s="422"/>
      <c r="F47" s="422"/>
      <c r="G47" s="422"/>
      <c r="H47" s="422"/>
      <c r="I47" s="422"/>
      <c r="J47" s="422"/>
      <c r="K47" s="422"/>
      <c r="L47" s="427"/>
      <c r="M47" s="424"/>
      <c r="N47" s="10"/>
      <c r="O47" s="10"/>
      <c r="P47" s="20"/>
      <c r="Q47" s="2"/>
    </row>
    <row r="48" spans="1:17" x14ac:dyDescent="0.2">
      <c r="A48" s="4"/>
      <c r="B48" s="426" t="s">
        <v>382</v>
      </c>
      <c r="C48" s="428"/>
      <c r="D48" s="429"/>
      <c r="E48" s="429"/>
      <c r="F48" s="429"/>
      <c r="G48" s="429"/>
      <c r="H48" s="429"/>
      <c r="I48" s="429"/>
      <c r="J48" s="429"/>
      <c r="K48" s="429"/>
      <c r="L48" s="429"/>
      <c r="M48" s="429"/>
      <c r="N48" s="11"/>
      <c r="O48" s="10"/>
      <c r="P48" s="20"/>
    </row>
    <row r="49" spans="1:16" x14ac:dyDescent="0.2">
      <c r="A49" s="4"/>
      <c r="B49" s="426" t="s">
        <v>156</v>
      </c>
      <c r="C49" s="428"/>
      <c r="D49" s="429"/>
      <c r="E49" s="429"/>
      <c r="F49" s="429"/>
      <c r="G49" s="429"/>
      <c r="H49" s="429"/>
      <c r="I49" s="429"/>
      <c r="J49" s="429"/>
      <c r="K49" s="429"/>
      <c r="L49" s="429"/>
      <c r="M49" s="430"/>
      <c r="N49" s="10"/>
      <c r="O49" s="10"/>
      <c r="P49" s="20"/>
    </row>
    <row r="50" spans="1:16" x14ac:dyDescent="0.2">
      <c r="A50" s="4"/>
      <c r="B50" s="426" t="s">
        <v>96</v>
      </c>
      <c r="C50" s="423"/>
      <c r="D50" s="422"/>
      <c r="E50" s="422"/>
      <c r="F50" s="422"/>
      <c r="G50" s="422"/>
      <c r="H50" s="422"/>
      <c r="I50" s="422"/>
      <c r="J50" s="422"/>
      <c r="K50" s="422"/>
      <c r="L50" s="422"/>
      <c r="M50" s="424"/>
      <c r="N50" s="10"/>
      <c r="O50" s="10"/>
      <c r="P50" s="20"/>
    </row>
    <row r="51" spans="1:16" x14ac:dyDescent="0.2">
      <c r="A51" s="4"/>
      <c r="B51" s="431" t="s">
        <v>159</v>
      </c>
      <c r="C51" s="428"/>
      <c r="D51" s="422"/>
      <c r="E51" s="422"/>
      <c r="F51" s="432"/>
      <c r="G51" s="422"/>
      <c r="H51" s="422"/>
      <c r="I51" s="422"/>
      <c r="J51" s="422"/>
      <c r="K51" s="432"/>
      <c r="L51" s="432"/>
      <c r="M51" s="433"/>
      <c r="N51" s="11"/>
      <c r="O51" s="12" t="s">
        <v>30</v>
      </c>
      <c r="P51" s="20"/>
    </row>
    <row r="52" spans="1:16" x14ac:dyDescent="0.2">
      <c r="A52" s="4"/>
      <c r="B52" s="10"/>
      <c r="C52" s="7"/>
      <c r="D52" s="7"/>
      <c r="E52" s="7"/>
      <c r="F52" s="10"/>
      <c r="G52" s="7"/>
      <c r="H52" s="7"/>
      <c r="I52" s="7"/>
      <c r="J52" s="7"/>
      <c r="K52" s="10"/>
      <c r="L52" s="10"/>
      <c r="M52" s="10"/>
      <c r="N52" s="10"/>
      <c r="O52" s="10"/>
      <c r="P52" s="20"/>
    </row>
    <row r="53" spans="1:16" hidden="1" x14ac:dyDescent="0.2">
      <c r="A53" s="6"/>
      <c r="B53" s="6"/>
      <c r="C53" s="6"/>
      <c r="D53" s="6"/>
      <c r="E53" s="6"/>
      <c r="F53" s="6"/>
      <c r="G53" s="6"/>
      <c r="H53" s="6"/>
      <c r="I53" s="6"/>
      <c r="J53" s="6"/>
      <c r="K53" s="6"/>
      <c r="L53" s="6"/>
      <c r="M53" s="6"/>
      <c r="N53" s="6"/>
      <c r="O53" s="6"/>
      <c r="P53" s="6"/>
    </row>
    <row r="54" spans="1:16" hidden="1" x14ac:dyDescent="0.2">
      <c r="A54" s="6"/>
      <c r="B54" s="6"/>
      <c r="C54" s="6"/>
      <c r="D54" s="6"/>
      <c r="E54" s="6"/>
      <c r="F54" s="6"/>
      <c r="G54" s="6"/>
      <c r="H54" s="6"/>
      <c r="I54" s="6"/>
      <c r="J54" s="6"/>
      <c r="K54" s="6"/>
      <c r="L54" s="6"/>
      <c r="M54" s="6"/>
      <c r="N54" s="6"/>
      <c r="O54" s="6"/>
      <c r="P54" s="6"/>
    </row>
    <row r="55" spans="1:16" hidden="1" x14ac:dyDescent="0.2">
      <c r="A55" s="6"/>
      <c r="B55" s="6"/>
      <c r="C55" s="6"/>
      <c r="D55" s="6"/>
      <c r="E55" s="6"/>
      <c r="F55" s="6"/>
      <c r="G55" s="6"/>
      <c r="H55" s="6"/>
      <c r="I55" s="6"/>
      <c r="J55" s="6"/>
      <c r="K55" s="6"/>
      <c r="L55" s="6"/>
      <c r="M55" s="6"/>
      <c r="N55" s="6"/>
      <c r="O55" s="6"/>
      <c r="P55" s="6"/>
    </row>
    <row r="56" spans="1:16" hidden="1" x14ac:dyDescent="0.2">
      <c r="A56" s="6"/>
      <c r="B56" s="6"/>
      <c r="C56" s="6"/>
      <c r="D56" s="6"/>
      <c r="E56" s="6"/>
      <c r="F56" s="6"/>
      <c r="G56" s="6"/>
      <c r="H56" s="6"/>
      <c r="I56" s="6"/>
      <c r="J56" s="6"/>
      <c r="K56" s="6"/>
      <c r="L56" s="6"/>
      <c r="M56" s="6"/>
      <c r="N56" s="6"/>
      <c r="O56" s="6"/>
      <c r="P56" s="6"/>
    </row>
    <row r="57" spans="1:16" hidden="1" x14ac:dyDescent="0.2">
      <c r="A57" s="6"/>
      <c r="B57" s="6"/>
      <c r="C57" s="6"/>
      <c r="D57" s="6"/>
      <c r="E57" s="6"/>
      <c r="F57" s="6"/>
      <c r="G57" s="6"/>
      <c r="H57" s="6"/>
      <c r="I57" s="6"/>
      <c r="J57" s="6"/>
      <c r="K57" s="6"/>
      <c r="L57" s="6"/>
      <c r="M57" s="6"/>
      <c r="N57" s="6"/>
      <c r="O57" s="6"/>
      <c r="P57" s="6"/>
    </row>
    <row r="58" spans="1:16" hidden="1" x14ac:dyDescent="0.2">
      <c r="A58" s="6"/>
      <c r="B58" s="6"/>
      <c r="C58" s="6"/>
      <c r="D58" s="6"/>
      <c r="E58" s="6"/>
      <c r="F58" s="6"/>
      <c r="G58" s="6"/>
      <c r="H58" s="6"/>
      <c r="I58" s="6"/>
      <c r="J58" s="6"/>
      <c r="K58" s="6"/>
      <c r="L58" s="6"/>
      <c r="M58" s="6"/>
      <c r="N58" s="6"/>
      <c r="O58" s="6"/>
      <c r="P58" s="6"/>
    </row>
    <row r="59" spans="1:16" hidden="1" x14ac:dyDescent="0.2">
      <c r="A59" s="6"/>
      <c r="B59" s="6"/>
      <c r="C59" s="6"/>
      <c r="D59" s="6"/>
      <c r="E59" s="6"/>
      <c r="F59" s="6"/>
      <c r="G59" s="6"/>
      <c r="H59" s="6"/>
      <c r="I59" s="6"/>
      <c r="J59" s="6"/>
      <c r="K59" s="6"/>
      <c r="L59" s="6"/>
      <c r="M59" s="6"/>
      <c r="N59" s="6"/>
      <c r="O59" s="6"/>
      <c r="P59" s="6"/>
    </row>
    <row r="60" spans="1:16" hidden="1" x14ac:dyDescent="0.2">
      <c r="A60" s="6"/>
      <c r="B60" s="6"/>
      <c r="C60" s="6"/>
      <c r="D60" s="6"/>
      <c r="E60" s="6"/>
      <c r="F60" s="6"/>
      <c r="G60" s="6"/>
      <c r="H60" s="6"/>
      <c r="I60" s="6"/>
      <c r="J60" s="6"/>
      <c r="K60" s="6"/>
      <c r="L60" s="6"/>
      <c r="M60" s="6"/>
      <c r="N60" s="6"/>
      <c r="O60" s="6"/>
      <c r="P60" s="6"/>
    </row>
    <row r="61" spans="1:16" hidden="1" x14ac:dyDescent="0.2">
      <c r="A61" s="6"/>
      <c r="B61" s="6"/>
      <c r="C61" s="6"/>
      <c r="D61" s="6"/>
      <c r="E61" s="6"/>
      <c r="F61" s="6"/>
      <c r="G61" s="6"/>
      <c r="H61" s="6"/>
      <c r="I61" s="6"/>
      <c r="J61" s="6"/>
      <c r="K61" s="6"/>
      <c r="L61" s="6"/>
      <c r="M61" s="6"/>
      <c r="N61" s="6"/>
      <c r="O61" s="6"/>
      <c r="P61" s="6"/>
    </row>
    <row r="62" spans="1:16" hidden="1" x14ac:dyDescent="0.2">
      <c r="A62" s="6"/>
      <c r="B62" s="6"/>
      <c r="C62" s="6"/>
      <c r="D62" s="6"/>
      <c r="E62" s="6"/>
      <c r="F62" s="6"/>
      <c r="G62" s="6"/>
      <c r="H62" s="6"/>
      <c r="I62" s="6"/>
      <c r="J62" s="6"/>
      <c r="K62" s="6"/>
      <c r="L62" s="6"/>
      <c r="M62" s="6"/>
      <c r="N62" s="6"/>
      <c r="O62" s="6"/>
      <c r="P62" s="6"/>
    </row>
    <row r="63" spans="1:16" hidden="1" x14ac:dyDescent="0.2">
      <c r="A63" s="6"/>
      <c r="B63" s="6"/>
      <c r="C63" s="6"/>
      <c r="D63" s="6"/>
      <c r="E63" s="6"/>
      <c r="F63" s="6"/>
      <c r="G63" s="6"/>
      <c r="H63" s="6"/>
      <c r="I63" s="6"/>
      <c r="J63" s="6"/>
      <c r="K63" s="6"/>
      <c r="L63" s="6"/>
      <c r="M63" s="6"/>
      <c r="N63" s="6"/>
      <c r="O63" s="6"/>
      <c r="P63" s="6"/>
    </row>
    <row r="64" spans="1:16" hidden="1" x14ac:dyDescent="0.2">
      <c r="A64" s="6"/>
      <c r="B64" s="6"/>
      <c r="C64" s="6"/>
      <c r="D64" s="6"/>
      <c r="E64" s="6"/>
      <c r="F64" s="6"/>
      <c r="G64" s="6"/>
      <c r="H64" s="6"/>
      <c r="I64" s="6"/>
      <c r="J64" s="6"/>
      <c r="K64" s="6"/>
      <c r="L64" s="6"/>
      <c r="M64" s="6"/>
      <c r="N64" s="6"/>
      <c r="O64" s="6"/>
      <c r="P64" s="6"/>
    </row>
    <row r="65" spans="1:16" hidden="1" x14ac:dyDescent="0.2">
      <c r="A65" s="6"/>
      <c r="B65" s="6"/>
      <c r="C65" s="6"/>
      <c r="D65" s="6"/>
      <c r="E65" s="6"/>
      <c r="F65" s="6"/>
      <c r="G65" s="6"/>
      <c r="H65" s="6"/>
      <c r="I65" s="6"/>
      <c r="J65" s="6"/>
      <c r="K65" s="6"/>
      <c r="L65" s="6"/>
      <c r="M65" s="6"/>
      <c r="N65" s="6"/>
      <c r="O65" s="6"/>
      <c r="P65" s="6"/>
    </row>
    <row r="66" spans="1:16" hidden="1" x14ac:dyDescent="0.2">
      <c r="A66" s="6"/>
      <c r="B66" s="6"/>
      <c r="C66" s="6"/>
      <c r="D66" s="6"/>
      <c r="E66" s="6"/>
      <c r="F66" s="6"/>
      <c r="G66" s="6"/>
      <c r="H66" s="6"/>
      <c r="I66" s="6"/>
      <c r="J66" s="6"/>
      <c r="K66" s="6"/>
      <c r="L66" s="6"/>
      <c r="M66" s="6"/>
      <c r="N66" s="6"/>
      <c r="O66" s="6"/>
      <c r="P66" s="6"/>
    </row>
    <row r="67" spans="1:16" hidden="1" x14ac:dyDescent="0.2">
      <c r="A67" s="6"/>
      <c r="B67" s="6"/>
      <c r="C67" s="6"/>
      <c r="D67" s="6"/>
      <c r="E67" s="6"/>
      <c r="F67" s="6"/>
      <c r="G67" s="6"/>
      <c r="H67" s="6"/>
      <c r="I67" s="6"/>
      <c r="J67" s="6"/>
      <c r="K67" s="6"/>
      <c r="L67" s="6"/>
      <c r="M67" s="6"/>
      <c r="N67" s="6"/>
      <c r="O67" s="6"/>
      <c r="P67" s="6"/>
    </row>
    <row r="68" spans="1:16" hidden="1" x14ac:dyDescent="0.2">
      <c r="A68" s="6"/>
      <c r="B68" s="6"/>
      <c r="C68" s="6"/>
      <c r="D68" s="6"/>
      <c r="E68" s="6"/>
      <c r="F68" s="6"/>
      <c r="G68" s="6"/>
      <c r="H68" s="6"/>
      <c r="I68" s="6"/>
      <c r="J68" s="6"/>
      <c r="K68" s="6"/>
      <c r="L68" s="6"/>
      <c r="M68" s="6"/>
      <c r="N68" s="6"/>
      <c r="O68" s="6"/>
      <c r="P68" s="6"/>
    </row>
    <row r="69" spans="1:16" hidden="1" x14ac:dyDescent="0.2">
      <c r="A69" s="6"/>
      <c r="B69" s="6"/>
      <c r="C69" s="6"/>
      <c r="D69" s="6"/>
      <c r="E69" s="6"/>
      <c r="F69" s="6"/>
      <c r="G69" s="6"/>
      <c r="H69" s="6"/>
      <c r="I69" s="6"/>
      <c r="J69" s="6"/>
      <c r="K69" s="6"/>
      <c r="L69" s="6"/>
      <c r="M69" s="6"/>
      <c r="N69" s="6"/>
      <c r="O69" s="6"/>
      <c r="P69" s="6"/>
    </row>
    <row r="70" spans="1:16" hidden="1" x14ac:dyDescent="0.2">
      <c r="A70" s="6"/>
      <c r="B70" s="6"/>
      <c r="C70" s="6"/>
      <c r="D70" s="6"/>
      <c r="E70" s="6"/>
      <c r="F70" s="6"/>
      <c r="G70" s="6"/>
      <c r="H70" s="6"/>
      <c r="I70" s="6"/>
      <c r="J70" s="6"/>
      <c r="K70" s="6"/>
      <c r="L70" s="6"/>
      <c r="M70" s="6"/>
      <c r="N70" s="6"/>
      <c r="O70" s="6"/>
      <c r="P70" s="6"/>
    </row>
    <row r="71" spans="1:16" hidden="1" x14ac:dyDescent="0.2">
      <c r="A71" s="6"/>
      <c r="B71" s="6"/>
      <c r="C71" s="6"/>
      <c r="D71" s="6"/>
      <c r="E71" s="6"/>
      <c r="F71" s="6"/>
      <c r="G71" s="6"/>
      <c r="H71" s="6"/>
      <c r="I71" s="6"/>
      <c r="J71" s="6"/>
      <c r="K71" s="6"/>
      <c r="L71" s="6"/>
      <c r="M71" s="6"/>
      <c r="N71" s="6"/>
      <c r="O71" s="6"/>
      <c r="P71" s="6"/>
    </row>
    <row r="72" spans="1:16" hidden="1" x14ac:dyDescent="0.2">
      <c r="A72" s="6"/>
      <c r="B72" s="6"/>
      <c r="C72" s="6"/>
      <c r="D72" s="6"/>
      <c r="E72" s="6"/>
      <c r="F72" s="6"/>
      <c r="G72" s="6"/>
      <c r="H72" s="6"/>
      <c r="I72" s="6"/>
      <c r="J72" s="6"/>
      <c r="K72" s="6"/>
      <c r="L72" s="6"/>
      <c r="M72" s="6"/>
      <c r="N72" s="6"/>
      <c r="O72" s="6"/>
      <c r="P72" s="6"/>
    </row>
    <row r="73" spans="1:16" hidden="1" x14ac:dyDescent="0.2">
      <c r="A73" s="6"/>
      <c r="B73" s="6"/>
      <c r="C73" s="6"/>
      <c r="D73" s="6"/>
      <c r="E73" s="6"/>
      <c r="F73" s="6"/>
      <c r="G73" s="6"/>
      <c r="H73" s="6"/>
      <c r="I73" s="6"/>
      <c r="J73" s="6"/>
      <c r="K73" s="6"/>
      <c r="L73" s="6"/>
      <c r="M73" s="6"/>
      <c r="N73" s="6"/>
      <c r="O73" s="6"/>
      <c r="P73" s="6"/>
    </row>
    <row r="74" spans="1:16" hidden="1" x14ac:dyDescent="0.2">
      <c r="A74" s="6"/>
      <c r="B74" s="6"/>
      <c r="C74" s="6"/>
      <c r="D74" s="6"/>
      <c r="E74" s="6"/>
      <c r="F74" s="6"/>
      <c r="G74" s="6"/>
      <c r="H74" s="6"/>
      <c r="I74" s="6"/>
      <c r="J74" s="6"/>
      <c r="K74" s="6"/>
      <c r="L74" s="6"/>
      <c r="M74" s="6"/>
      <c r="N74" s="6"/>
      <c r="O74" s="6"/>
      <c r="P74" s="6"/>
    </row>
    <row r="75" spans="1:16" hidden="1" x14ac:dyDescent="0.2">
      <c r="A75" s="6"/>
      <c r="B75" s="6"/>
      <c r="C75" s="6"/>
      <c r="D75" s="6"/>
      <c r="E75" s="6"/>
      <c r="F75" s="6"/>
      <c r="G75" s="6"/>
      <c r="H75" s="6"/>
      <c r="I75" s="6"/>
      <c r="J75" s="6"/>
      <c r="K75" s="6"/>
      <c r="L75" s="6"/>
      <c r="M75" s="6"/>
      <c r="N75" s="6"/>
      <c r="O75" s="6"/>
      <c r="P75" s="6"/>
    </row>
    <row r="76" spans="1:16" hidden="1" x14ac:dyDescent="0.2">
      <c r="A76" s="6"/>
      <c r="B76" s="6"/>
      <c r="C76" s="6"/>
      <c r="D76" s="6"/>
      <c r="E76" s="6"/>
      <c r="F76" s="6"/>
      <c r="G76" s="6"/>
      <c r="H76" s="6"/>
      <c r="I76" s="6"/>
      <c r="J76" s="6"/>
      <c r="K76" s="6"/>
      <c r="L76" s="6"/>
      <c r="M76" s="6"/>
      <c r="N76" s="6"/>
      <c r="O76" s="6"/>
      <c r="P76" s="6"/>
    </row>
    <row r="77" spans="1:16" hidden="1" x14ac:dyDescent="0.2">
      <c r="A77" s="6"/>
      <c r="B77" s="6"/>
      <c r="C77" s="6"/>
      <c r="D77" s="6"/>
      <c r="E77" s="6"/>
      <c r="F77" s="6"/>
      <c r="G77" s="6"/>
      <c r="H77" s="6"/>
      <c r="I77" s="6"/>
      <c r="J77" s="6"/>
      <c r="K77" s="6"/>
      <c r="L77" s="6"/>
      <c r="M77" s="6"/>
      <c r="N77" s="6"/>
      <c r="O77" s="6"/>
      <c r="P77" s="6"/>
    </row>
    <row r="78" spans="1:16" hidden="1" x14ac:dyDescent="0.2">
      <c r="A78" s="6"/>
      <c r="B78" s="6"/>
      <c r="C78" s="6"/>
      <c r="D78" s="6"/>
      <c r="E78" s="6"/>
      <c r="F78" s="6"/>
      <c r="G78" s="6"/>
      <c r="H78" s="6"/>
      <c r="I78" s="6"/>
      <c r="J78" s="6"/>
      <c r="K78" s="6"/>
      <c r="L78" s="6"/>
      <c r="M78" s="6"/>
      <c r="N78" s="6"/>
      <c r="O78" s="6"/>
      <c r="P78" s="6"/>
    </row>
    <row r="79" spans="1:16" hidden="1" x14ac:dyDescent="0.2">
      <c r="A79" s="6"/>
      <c r="B79" s="6"/>
      <c r="C79" s="6"/>
      <c r="D79" s="6"/>
      <c r="E79" s="6"/>
      <c r="F79" s="6"/>
      <c r="G79" s="6"/>
      <c r="H79" s="6"/>
      <c r="I79" s="6"/>
      <c r="J79" s="6"/>
      <c r="K79" s="6"/>
      <c r="L79" s="6"/>
      <c r="M79" s="6"/>
      <c r="N79" s="6"/>
      <c r="O79" s="6"/>
      <c r="P79" s="6"/>
    </row>
    <row r="80" spans="1:16" hidden="1" x14ac:dyDescent="0.2">
      <c r="A80" s="6"/>
      <c r="B80" s="6"/>
      <c r="C80" s="6"/>
      <c r="D80" s="6"/>
      <c r="E80" s="6"/>
      <c r="F80" s="6"/>
      <c r="G80" s="6"/>
      <c r="H80" s="6"/>
      <c r="I80" s="6"/>
      <c r="J80" s="6"/>
      <c r="K80" s="6"/>
      <c r="L80" s="6"/>
      <c r="M80" s="6"/>
      <c r="N80" s="6"/>
      <c r="O80" s="6"/>
      <c r="P80" s="6"/>
    </row>
    <row r="81" spans="1:16" hidden="1" x14ac:dyDescent="0.2">
      <c r="A81" s="6"/>
      <c r="B81" s="6"/>
      <c r="C81" s="6"/>
      <c r="D81" s="6"/>
      <c r="E81" s="6"/>
      <c r="F81" s="6"/>
      <c r="G81" s="6"/>
      <c r="H81" s="6"/>
      <c r="I81" s="6"/>
      <c r="J81" s="6"/>
      <c r="K81" s="6"/>
      <c r="L81" s="6"/>
      <c r="M81" s="6"/>
      <c r="N81" s="6"/>
      <c r="O81" s="6"/>
      <c r="P81" s="6"/>
    </row>
    <row r="82" spans="1:16" hidden="1" x14ac:dyDescent="0.2">
      <c r="A82" s="6"/>
      <c r="B82" s="6"/>
      <c r="C82" s="6"/>
      <c r="D82" s="6"/>
      <c r="E82" s="6"/>
      <c r="F82" s="6"/>
      <c r="G82" s="6"/>
      <c r="H82" s="6"/>
      <c r="I82" s="6"/>
      <c r="J82" s="6"/>
      <c r="K82" s="6"/>
      <c r="L82" s="6"/>
      <c r="M82" s="6"/>
      <c r="N82" s="6"/>
      <c r="O82" s="6"/>
      <c r="P82" s="6"/>
    </row>
    <row r="83" spans="1:16" hidden="1" x14ac:dyDescent="0.2">
      <c r="A83" s="6"/>
      <c r="B83" s="6"/>
      <c r="C83" s="6"/>
      <c r="D83" s="6"/>
      <c r="E83" s="6"/>
      <c r="F83" s="6"/>
      <c r="G83" s="6"/>
      <c r="H83" s="6"/>
      <c r="I83" s="6"/>
      <c r="J83" s="6"/>
      <c r="K83" s="6"/>
      <c r="L83" s="6"/>
      <c r="M83" s="6"/>
      <c r="N83" s="6"/>
      <c r="O83" s="6"/>
      <c r="P83" s="6"/>
    </row>
    <row r="84" spans="1:16" hidden="1" x14ac:dyDescent="0.2">
      <c r="A84" s="6"/>
      <c r="B84" s="6"/>
      <c r="C84" s="6"/>
      <c r="D84" s="6"/>
      <c r="E84" s="6"/>
      <c r="F84" s="6"/>
      <c r="G84" s="6"/>
      <c r="H84" s="6"/>
      <c r="I84" s="6"/>
      <c r="J84" s="6"/>
      <c r="K84" s="6"/>
      <c r="L84" s="6"/>
      <c r="M84" s="6"/>
      <c r="N84" s="6"/>
      <c r="O84" s="6"/>
      <c r="P84" s="6"/>
    </row>
    <row r="85" spans="1:16" hidden="1" x14ac:dyDescent="0.2">
      <c r="A85" s="6"/>
      <c r="B85" s="6"/>
      <c r="C85" s="6"/>
      <c r="D85" s="6"/>
      <c r="E85" s="6"/>
      <c r="F85" s="6"/>
      <c r="G85" s="6"/>
      <c r="H85" s="6"/>
      <c r="I85" s="6"/>
      <c r="J85" s="6"/>
      <c r="K85" s="6"/>
      <c r="L85" s="6"/>
      <c r="M85" s="6"/>
      <c r="N85" s="6"/>
      <c r="O85" s="6"/>
      <c r="P85" s="6"/>
    </row>
    <row r="86" spans="1:16" hidden="1" x14ac:dyDescent="0.2">
      <c r="A86" s="6"/>
      <c r="B86" s="6"/>
      <c r="C86" s="6"/>
      <c r="D86" s="6"/>
      <c r="E86" s="6"/>
      <c r="F86" s="6"/>
      <c r="G86" s="6"/>
      <c r="H86" s="6"/>
      <c r="I86" s="6"/>
      <c r="J86" s="6"/>
      <c r="K86" s="6"/>
      <c r="L86" s="6"/>
      <c r="M86" s="6"/>
      <c r="N86" s="6"/>
      <c r="O86" s="6"/>
      <c r="P86" s="6"/>
    </row>
    <row r="87" spans="1:16" hidden="1" x14ac:dyDescent="0.2">
      <c r="A87" s="6"/>
      <c r="B87" s="6"/>
      <c r="C87" s="6"/>
      <c r="D87" s="6"/>
      <c r="E87" s="6"/>
      <c r="F87" s="6"/>
      <c r="G87" s="6"/>
      <c r="H87" s="6"/>
      <c r="I87" s="6"/>
      <c r="J87" s="6"/>
      <c r="K87" s="6"/>
      <c r="L87" s="6"/>
      <c r="M87" s="6"/>
      <c r="N87" s="6"/>
      <c r="O87" s="6"/>
      <c r="P87" s="6"/>
    </row>
    <row r="88" spans="1:16" hidden="1" x14ac:dyDescent="0.2">
      <c r="A88" s="6"/>
      <c r="B88" s="6"/>
      <c r="C88" s="6"/>
      <c r="D88" s="6"/>
      <c r="E88" s="6"/>
      <c r="F88" s="6"/>
      <c r="G88" s="6"/>
      <c r="H88" s="6"/>
      <c r="I88" s="6"/>
      <c r="J88" s="6"/>
      <c r="K88" s="6"/>
      <c r="L88" s="6"/>
      <c r="M88" s="6"/>
      <c r="N88" s="6"/>
      <c r="O88" s="6"/>
      <c r="P88" s="6"/>
    </row>
    <row r="89" spans="1:16" hidden="1" x14ac:dyDescent="0.2">
      <c r="A89" s="6"/>
      <c r="B89" s="6"/>
      <c r="C89" s="6"/>
      <c r="D89" s="6"/>
      <c r="E89" s="6"/>
      <c r="F89" s="6"/>
      <c r="G89" s="6"/>
      <c r="H89" s="6"/>
      <c r="I89" s="6"/>
      <c r="J89" s="6"/>
      <c r="K89" s="6"/>
      <c r="L89" s="6"/>
      <c r="M89" s="6"/>
      <c r="N89" s="6"/>
      <c r="O89" s="6"/>
      <c r="P89" s="6"/>
    </row>
    <row r="90" spans="1:16" hidden="1" x14ac:dyDescent="0.2">
      <c r="A90" s="6"/>
      <c r="B90" s="6"/>
      <c r="C90" s="6"/>
      <c r="D90" s="6"/>
      <c r="E90" s="6"/>
      <c r="F90" s="6"/>
      <c r="G90" s="6"/>
      <c r="H90" s="6"/>
      <c r="I90" s="6"/>
      <c r="J90" s="6"/>
      <c r="K90" s="6"/>
      <c r="L90" s="6"/>
      <c r="M90" s="6"/>
      <c r="N90" s="6"/>
      <c r="O90" s="6"/>
      <c r="P90" s="6"/>
    </row>
    <row r="91" spans="1:16" hidden="1" x14ac:dyDescent="0.2">
      <c r="A91" s="6"/>
      <c r="B91" s="6"/>
      <c r="C91" s="6"/>
      <c r="D91" s="6"/>
      <c r="E91" s="6"/>
      <c r="F91" s="6"/>
      <c r="G91" s="6"/>
      <c r="H91" s="6"/>
      <c r="I91" s="6"/>
      <c r="J91" s="6"/>
      <c r="K91" s="6"/>
      <c r="L91" s="6"/>
      <c r="M91" s="6"/>
      <c r="N91" s="6"/>
      <c r="O91" s="6"/>
      <c r="P91" s="6"/>
    </row>
    <row r="92" spans="1:16" hidden="1" x14ac:dyDescent="0.2">
      <c r="A92" s="6"/>
      <c r="B92" s="6"/>
      <c r="C92" s="6"/>
      <c r="D92" s="6"/>
      <c r="E92" s="6"/>
      <c r="F92" s="6"/>
      <c r="G92" s="6"/>
      <c r="H92" s="6"/>
      <c r="I92" s="6"/>
      <c r="J92" s="6"/>
      <c r="K92" s="6"/>
      <c r="L92" s="6"/>
      <c r="M92" s="6"/>
      <c r="N92" s="6"/>
      <c r="O92" s="6"/>
      <c r="P92" s="6"/>
    </row>
    <row r="93" spans="1:16" hidden="1" x14ac:dyDescent="0.2">
      <c r="A93" s="6"/>
      <c r="B93" s="6"/>
      <c r="C93" s="6"/>
      <c r="D93" s="6"/>
      <c r="E93" s="6"/>
      <c r="F93" s="6"/>
      <c r="G93" s="6"/>
      <c r="H93" s="6"/>
      <c r="I93" s="6"/>
      <c r="J93" s="6"/>
      <c r="K93" s="6"/>
      <c r="L93" s="6"/>
      <c r="M93" s="6"/>
      <c r="N93" s="6"/>
      <c r="O93" s="6"/>
      <c r="P93" s="6"/>
    </row>
    <row r="94" spans="1:16" hidden="1" x14ac:dyDescent="0.2">
      <c r="A94" s="6"/>
      <c r="B94" s="6"/>
      <c r="C94" s="6"/>
      <c r="D94" s="6"/>
      <c r="E94" s="6"/>
      <c r="F94" s="6"/>
      <c r="G94" s="6"/>
      <c r="H94" s="6"/>
      <c r="I94" s="6"/>
      <c r="J94" s="6"/>
      <c r="K94" s="6"/>
      <c r="L94" s="6"/>
      <c r="M94" s="6"/>
      <c r="N94" s="6"/>
      <c r="O94" s="6"/>
      <c r="P94" s="6"/>
    </row>
    <row r="95" spans="1:16" hidden="1" x14ac:dyDescent="0.2">
      <c r="A95" s="6"/>
      <c r="B95" s="6"/>
      <c r="C95" s="6"/>
      <c r="D95" s="6"/>
      <c r="E95" s="6"/>
      <c r="F95" s="6"/>
      <c r="G95" s="6"/>
      <c r="H95" s="6"/>
      <c r="I95" s="6"/>
      <c r="J95" s="6"/>
      <c r="K95" s="6"/>
      <c r="L95" s="6"/>
      <c r="M95" s="6"/>
      <c r="N95" s="6"/>
      <c r="O95" s="6"/>
      <c r="P95" s="6"/>
    </row>
    <row r="96" spans="1:16" hidden="1" x14ac:dyDescent="0.2">
      <c r="A96" s="6"/>
      <c r="B96" s="6"/>
      <c r="C96" s="6"/>
      <c r="D96" s="6"/>
      <c r="E96" s="6"/>
      <c r="F96" s="6"/>
      <c r="G96" s="6"/>
      <c r="H96" s="6"/>
      <c r="I96" s="6"/>
      <c r="J96" s="6"/>
      <c r="K96" s="6"/>
      <c r="L96" s="6"/>
      <c r="M96" s="6"/>
      <c r="N96" s="6"/>
      <c r="O96" s="6"/>
      <c r="P96" s="6"/>
    </row>
    <row r="97" spans="1:16" hidden="1" x14ac:dyDescent="0.2">
      <c r="A97" s="6"/>
      <c r="B97" s="6"/>
      <c r="C97" s="6"/>
      <c r="D97" s="6"/>
      <c r="E97" s="6"/>
      <c r="F97" s="6"/>
      <c r="G97" s="6"/>
      <c r="H97" s="6"/>
      <c r="I97" s="6"/>
      <c r="J97" s="6"/>
      <c r="K97" s="6"/>
      <c r="L97" s="6"/>
      <c r="M97" s="6"/>
      <c r="N97" s="6"/>
      <c r="O97" s="6"/>
      <c r="P97" s="6"/>
    </row>
    <row r="98" spans="1:16" hidden="1" x14ac:dyDescent="0.2">
      <c r="A98" s="6"/>
      <c r="B98" s="6"/>
      <c r="C98" s="6"/>
      <c r="D98" s="6"/>
      <c r="E98" s="6"/>
      <c r="F98" s="6"/>
      <c r="G98" s="6"/>
      <c r="H98" s="6"/>
      <c r="I98" s="6"/>
      <c r="J98" s="6"/>
      <c r="K98" s="6"/>
      <c r="L98" s="6"/>
      <c r="M98" s="6"/>
      <c r="N98" s="6"/>
      <c r="O98" s="6"/>
      <c r="P98" s="6"/>
    </row>
    <row r="99" spans="1:16" hidden="1" x14ac:dyDescent="0.2">
      <c r="A99" s="6"/>
      <c r="B99" s="6"/>
      <c r="C99" s="6"/>
      <c r="D99" s="6"/>
      <c r="E99" s="6"/>
      <c r="F99" s="6"/>
      <c r="G99" s="6"/>
      <c r="H99" s="6"/>
      <c r="I99" s="6"/>
      <c r="J99" s="6"/>
      <c r="K99" s="6"/>
      <c r="L99" s="6"/>
      <c r="M99" s="6"/>
      <c r="N99" s="6"/>
      <c r="O99" s="6"/>
      <c r="P99" s="6"/>
    </row>
    <row r="100" spans="1:16" hidden="1" x14ac:dyDescent="0.2">
      <c r="A100" s="6"/>
      <c r="B100" s="6"/>
      <c r="C100" s="6"/>
      <c r="D100" s="6"/>
      <c r="E100" s="6"/>
      <c r="F100" s="6"/>
      <c r="G100" s="6"/>
      <c r="H100" s="6"/>
      <c r="I100" s="6"/>
      <c r="J100" s="6"/>
      <c r="K100" s="6"/>
      <c r="L100" s="6"/>
      <c r="M100" s="6"/>
      <c r="N100" s="6"/>
      <c r="O100" s="6"/>
      <c r="P100" s="6"/>
    </row>
    <row r="101" spans="1:16" hidden="1" x14ac:dyDescent="0.2">
      <c r="A101" s="6"/>
      <c r="B101" s="6"/>
      <c r="C101" s="6"/>
      <c r="D101" s="6"/>
      <c r="E101" s="6"/>
      <c r="F101" s="6"/>
      <c r="G101" s="6"/>
      <c r="H101" s="6"/>
      <c r="I101" s="6"/>
      <c r="J101" s="6"/>
      <c r="K101" s="6"/>
      <c r="L101" s="6"/>
      <c r="M101" s="6"/>
      <c r="N101" s="6"/>
      <c r="O101" s="6"/>
      <c r="P101" s="6"/>
    </row>
    <row r="102" spans="1:16" hidden="1" x14ac:dyDescent="0.2">
      <c r="A102" s="6"/>
      <c r="B102" s="6"/>
      <c r="C102" s="6"/>
      <c r="D102" s="6"/>
      <c r="E102" s="6"/>
      <c r="F102" s="6"/>
      <c r="G102" s="6"/>
      <c r="H102" s="6"/>
      <c r="I102" s="6"/>
      <c r="J102" s="6"/>
      <c r="K102" s="6"/>
      <c r="L102" s="6"/>
      <c r="M102" s="6"/>
      <c r="N102" s="6"/>
      <c r="O102" s="6"/>
      <c r="P102" s="6"/>
    </row>
    <row r="103" spans="1:16" hidden="1" x14ac:dyDescent="0.2">
      <c r="A103" s="6"/>
      <c r="B103" s="6"/>
      <c r="C103" s="6"/>
      <c r="D103" s="6"/>
      <c r="E103" s="6"/>
      <c r="F103" s="6"/>
      <c r="G103" s="6"/>
      <c r="H103" s="6"/>
      <c r="I103" s="6"/>
      <c r="J103" s="6"/>
      <c r="K103" s="6"/>
      <c r="L103" s="6"/>
      <c r="M103" s="6"/>
      <c r="N103" s="6"/>
      <c r="O103" s="6"/>
      <c r="P103" s="6"/>
    </row>
    <row r="104" spans="1:16" hidden="1" x14ac:dyDescent="0.2">
      <c r="A104" s="6"/>
      <c r="B104" s="6"/>
      <c r="C104" s="6"/>
      <c r="D104" s="6"/>
      <c r="E104" s="6"/>
      <c r="F104" s="6"/>
      <c r="G104" s="6"/>
      <c r="H104" s="6"/>
      <c r="I104" s="6"/>
      <c r="J104" s="6"/>
      <c r="K104" s="6"/>
      <c r="L104" s="6"/>
      <c r="M104" s="6"/>
      <c r="N104" s="6"/>
      <c r="O104" s="6"/>
      <c r="P104" s="6"/>
    </row>
    <row r="105" spans="1:16" hidden="1" x14ac:dyDescent="0.2">
      <c r="A105" s="6"/>
      <c r="B105" s="6"/>
      <c r="C105" s="6"/>
      <c r="D105" s="6"/>
      <c r="E105" s="6"/>
      <c r="F105" s="6"/>
      <c r="G105" s="6"/>
      <c r="H105" s="6"/>
      <c r="I105" s="6"/>
      <c r="J105" s="6"/>
      <c r="K105" s="6"/>
      <c r="L105" s="6"/>
      <c r="M105" s="6"/>
      <c r="N105" s="6"/>
      <c r="O105" s="6"/>
      <c r="P105" s="6"/>
    </row>
    <row r="106" spans="1:16" hidden="1" x14ac:dyDescent="0.2">
      <c r="A106" s="6"/>
      <c r="B106" s="6"/>
      <c r="C106" s="6"/>
      <c r="D106" s="6"/>
      <c r="E106" s="6"/>
      <c r="F106" s="6"/>
      <c r="G106" s="6"/>
      <c r="H106" s="6"/>
      <c r="I106" s="6"/>
      <c r="J106" s="6"/>
      <c r="K106" s="6"/>
      <c r="L106" s="6"/>
      <c r="M106" s="6"/>
      <c r="N106" s="6"/>
      <c r="O106" s="6"/>
      <c r="P106" s="6"/>
    </row>
    <row r="107" spans="1:16" hidden="1" x14ac:dyDescent="0.2">
      <c r="A107" s="6"/>
      <c r="B107" s="6"/>
      <c r="C107" s="6"/>
      <c r="D107" s="6"/>
      <c r="E107" s="6"/>
      <c r="F107" s="6"/>
      <c r="G107" s="6"/>
      <c r="H107" s="6"/>
      <c r="I107" s="6"/>
      <c r="J107" s="6"/>
      <c r="K107" s="6"/>
      <c r="L107" s="6"/>
      <c r="M107" s="6"/>
      <c r="N107" s="6"/>
      <c r="O107" s="6"/>
      <c r="P107" s="6"/>
    </row>
    <row r="108" spans="1:16" hidden="1" x14ac:dyDescent="0.2">
      <c r="A108" s="6"/>
      <c r="B108" s="6"/>
      <c r="C108" s="6"/>
      <c r="D108" s="6"/>
      <c r="E108" s="6"/>
      <c r="F108" s="6"/>
      <c r="G108" s="6"/>
      <c r="H108" s="6"/>
      <c r="I108" s="6"/>
      <c r="J108" s="6"/>
      <c r="K108" s="6"/>
      <c r="L108" s="6"/>
      <c r="M108" s="6"/>
      <c r="N108" s="6"/>
      <c r="O108" s="6"/>
      <c r="P108" s="6"/>
    </row>
    <row r="109" spans="1:16" hidden="1" x14ac:dyDescent="0.2">
      <c r="A109" s="6"/>
      <c r="B109" s="6"/>
      <c r="C109" s="6"/>
      <c r="D109" s="6"/>
      <c r="E109" s="6"/>
      <c r="F109" s="6"/>
      <c r="G109" s="6"/>
      <c r="H109" s="6"/>
      <c r="I109" s="6"/>
      <c r="J109" s="6"/>
      <c r="K109" s="6"/>
      <c r="L109" s="6"/>
      <c r="M109" s="6"/>
      <c r="N109" s="6"/>
      <c r="O109" s="6"/>
      <c r="P109" s="6"/>
    </row>
    <row r="110" spans="1:16" hidden="1" x14ac:dyDescent="0.2">
      <c r="A110" s="6"/>
      <c r="B110" s="6"/>
      <c r="C110" s="6"/>
      <c r="D110" s="6"/>
      <c r="E110" s="6"/>
      <c r="F110" s="6"/>
      <c r="G110" s="6"/>
      <c r="H110" s="6"/>
      <c r="I110" s="6"/>
      <c r="J110" s="6"/>
      <c r="K110" s="6"/>
      <c r="L110" s="6"/>
      <c r="M110" s="6"/>
      <c r="N110" s="6"/>
      <c r="O110" s="6"/>
      <c r="P110" s="6"/>
    </row>
    <row r="111" spans="1:16" hidden="1" x14ac:dyDescent="0.2">
      <c r="A111" s="6"/>
      <c r="B111" s="6"/>
      <c r="C111" s="6"/>
      <c r="D111" s="6"/>
      <c r="E111" s="6"/>
      <c r="F111" s="6"/>
      <c r="G111" s="6"/>
      <c r="H111" s="6"/>
      <c r="I111" s="6"/>
      <c r="J111" s="6"/>
      <c r="K111" s="6"/>
      <c r="L111" s="6"/>
      <c r="M111" s="6"/>
      <c r="N111" s="6"/>
      <c r="O111" s="6"/>
      <c r="P111" s="6"/>
    </row>
    <row r="112" spans="1:16" hidden="1" x14ac:dyDescent="0.2">
      <c r="A112" s="6"/>
      <c r="B112" s="6"/>
      <c r="C112" s="6"/>
      <c r="D112" s="6"/>
      <c r="E112" s="6"/>
      <c r="F112" s="6"/>
      <c r="G112" s="6"/>
      <c r="H112" s="6"/>
      <c r="I112" s="6"/>
      <c r="J112" s="6"/>
      <c r="K112" s="6"/>
      <c r="L112" s="6"/>
      <c r="M112" s="6"/>
      <c r="N112" s="6"/>
      <c r="O112" s="6"/>
      <c r="P112" s="6"/>
    </row>
    <row r="113" spans="1:16" hidden="1" x14ac:dyDescent="0.2">
      <c r="A113" s="6"/>
      <c r="B113" s="6"/>
      <c r="C113" s="6"/>
      <c r="D113" s="6"/>
      <c r="E113" s="6"/>
      <c r="F113" s="6"/>
      <c r="G113" s="6"/>
      <c r="H113" s="6"/>
      <c r="I113" s="6"/>
      <c r="J113" s="6"/>
      <c r="K113" s="6"/>
      <c r="L113" s="6"/>
      <c r="M113" s="6"/>
      <c r="N113" s="6"/>
      <c r="O113" s="6"/>
      <c r="P113" s="6"/>
    </row>
    <row r="114" spans="1:16" hidden="1" x14ac:dyDescent="0.2">
      <c r="A114" s="6"/>
      <c r="B114" s="6"/>
      <c r="C114" s="6"/>
      <c r="D114" s="6"/>
      <c r="E114" s="6"/>
      <c r="F114" s="6"/>
      <c r="G114" s="6"/>
      <c r="H114" s="6"/>
      <c r="I114" s="6"/>
      <c r="J114" s="6"/>
      <c r="K114" s="6"/>
      <c r="L114" s="6"/>
      <c r="M114" s="6"/>
      <c r="N114" s="6"/>
      <c r="O114" s="6"/>
      <c r="P114" s="6"/>
    </row>
    <row r="115" spans="1:16" hidden="1" x14ac:dyDescent="0.2">
      <c r="A115" s="6"/>
      <c r="B115" s="6"/>
      <c r="C115" s="6"/>
      <c r="D115" s="6"/>
      <c r="E115" s="6"/>
      <c r="F115" s="6"/>
      <c r="G115" s="6"/>
      <c r="H115" s="6"/>
      <c r="I115" s="6"/>
      <c r="J115" s="6"/>
      <c r="K115" s="6"/>
      <c r="L115" s="6"/>
      <c r="M115" s="6"/>
      <c r="N115" s="6"/>
      <c r="O115" s="6"/>
      <c r="P115" s="6"/>
    </row>
    <row r="116" spans="1:16" hidden="1" x14ac:dyDescent="0.2">
      <c r="A116" s="6"/>
      <c r="B116" s="6"/>
      <c r="C116" s="6"/>
      <c r="D116" s="6"/>
      <c r="E116" s="6"/>
      <c r="F116" s="6"/>
      <c r="G116" s="6"/>
      <c r="H116" s="6"/>
      <c r="I116" s="6"/>
      <c r="J116" s="6"/>
      <c r="K116" s="6"/>
      <c r="L116" s="6"/>
      <c r="M116" s="6"/>
      <c r="N116" s="6"/>
      <c r="O116" s="6"/>
      <c r="P116" s="6"/>
    </row>
    <row r="117" spans="1:16" hidden="1" x14ac:dyDescent="0.2">
      <c r="A117" s="6"/>
      <c r="B117" s="6"/>
      <c r="C117" s="6"/>
      <c r="D117" s="6"/>
      <c r="E117" s="6"/>
      <c r="F117" s="6"/>
      <c r="G117" s="6"/>
      <c r="H117" s="6"/>
      <c r="I117" s="6"/>
      <c r="J117" s="6"/>
      <c r="K117" s="6"/>
      <c r="L117" s="6"/>
      <c r="M117" s="6"/>
      <c r="N117" s="6"/>
      <c r="O117" s="6"/>
      <c r="P117" s="6"/>
    </row>
    <row r="118" spans="1:16" hidden="1" x14ac:dyDescent="0.2">
      <c r="A118" s="6"/>
      <c r="B118" s="6"/>
      <c r="C118" s="6"/>
      <c r="D118" s="6"/>
      <c r="E118" s="6"/>
      <c r="F118" s="6"/>
      <c r="G118" s="6"/>
      <c r="H118" s="6"/>
      <c r="I118" s="6"/>
      <c r="J118" s="6"/>
      <c r="K118" s="6"/>
      <c r="L118" s="6"/>
      <c r="M118" s="6"/>
      <c r="N118" s="6"/>
      <c r="O118" s="6"/>
      <c r="P118" s="6"/>
    </row>
    <row r="119" spans="1:16" hidden="1" x14ac:dyDescent="0.2">
      <c r="A119" s="6"/>
      <c r="B119" s="6"/>
      <c r="C119" s="6"/>
      <c r="D119" s="6"/>
      <c r="E119" s="6"/>
      <c r="F119" s="6"/>
      <c r="G119" s="6"/>
      <c r="H119" s="6"/>
      <c r="I119" s="6"/>
      <c r="J119" s="6"/>
      <c r="K119" s="6"/>
      <c r="L119" s="6"/>
      <c r="M119" s="6"/>
      <c r="N119" s="6"/>
      <c r="O119" s="6"/>
      <c r="P119" s="6"/>
    </row>
    <row r="120" spans="1:16" hidden="1" x14ac:dyDescent="0.2">
      <c r="A120" s="6"/>
      <c r="B120" s="6"/>
      <c r="C120" s="6"/>
      <c r="D120" s="6"/>
      <c r="E120" s="6"/>
      <c r="F120" s="6"/>
      <c r="G120" s="6"/>
      <c r="H120" s="6"/>
      <c r="I120" s="6"/>
      <c r="J120" s="6"/>
      <c r="K120" s="6"/>
      <c r="L120" s="6"/>
      <c r="M120" s="6"/>
      <c r="N120" s="6"/>
      <c r="O120" s="6"/>
      <c r="P120" s="6"/>
    </row>
    <row r="121" spans="1:16" hidden="1" x14ac:dyDescent="0.2">
      <c r="A121" s="6"/>
      <c r="B121" s="6"/>
      <c r="C121" s="6"/>
      <c r="D121" s="6"/>
      <c r="E121" s="6"/>
      <c r="F121" s="6"/>
      <c r="G121" s="6"/>
      <c r="H121" s="6"/>
      <c r="I121" s="6"/>
      <c r="J121" s="6"/>
      <c r="K121" s="6"/>
      <c r="L121" s="6"/>
      <c r="M121" s="6"/>
      <c r="N121" s="6"/>
      <c r="O121" s="6"/>
      <c r="P121" s="6"/>
    </row>
    <row r="122" spans="1:16" hidden="1" x14ac:dyDescent="0.2">
      <c r="A122" s="6"/>
      <c r="B122" s="6"/>
      <c r="C122" s="6"/>
      <c r="D122" s="6"/>
      <c r="E122" s="6"/>
      <c r="F122" s="6"/>
      <c r="G122" s="6"/>
      <c r="H122" s="6"/>
      <c r="I122" s="6"/>
      <c r="J122" s="6"/>
      <c r="K122" s="6"/>
      <c r="L122" s="6"/>
      <c r="M122" s="6"/>
      <c r="N122" s="6"/>
      <c r="O122" s="6"/>
      <c r="P122" s="6"/>
    </row>
    <row r="123" spans="1:16" hidden="1" x14ac:dyDescent="0.2">
      <c r="A123" s="6"/>
      <c r="B123" s="6"/>
      <c r="C123" s="6"/>
      <c r="D123" s="6"/>
      <c r="E123" s="6"/>
      <c r="F123" s="6"/>
      <c r="G123" s="6"/>
      <c r="H123" s="6"/>
      <c r="I123" s="6"/>
      <c r="J123" s="6"/>
      <c r="K123" s="6"/>
      <c r="L123" s="6"/>
      <c r="M123" s="6"/>
      <c r="N123" s="6"/>
      <c r="O123" s="6"/>
      <c r="P123" s="6"/>
    </row>
    <row r="124" spans="1:16" hidden="1" x14ac:dyDescent="0.2">
      <c r="A124" s="6"/>
      <c r="B124" s="6"/>
      <c r="C124" s="6"/>
      <c r="D124" s="6"/>
      <c r="E124" s="6"/>
      <c r="F124" s="6"/>
      <c r="G124" s="6"/>
      <c r="H124" s="6"/>
      <c r="I124" s="6"/>
      <c r="J124" s="6"/>
      <c r="K124" s="6"/>
      <c r="L124" s="6"/>
      <c r="M124" s="6"/>
      <c r="N124" s="6"/>
      <c r="O124" s="6"/>
      <c r="P124" s="6"/>
    </row>
    <row r="125" spans="1:16" hidden="1" x14ac:dyDescent="0.2">
      <c r="A125" s="6"/>
      <c r="B125" s="6"/>
      <c r="C125" s="6"/>
      <c r="D125" s="6"/>
      <c r="E125" s="6"/>
      <c r="F125" s="6"/>
      <c r="G125" s="6"/>
      <c r="H125" s="6"/>
      <c r="I125" s="6"/>
      <c r="J125" s="6"/>
      <c r="K125" s="6"/>
      <c r="L125" s="6"/>
      <c r="M125" s="6"/>
      <c r="N125" s="6"/>
      <c r="O125" s="6"/>
      <c r="P125" s="6"/>
    </row>
    <row r="126" spans="1:16" hidden="1" x14ac:dyDescent="0.2">
      <c r="A126" s="6"/>
      <c r="B126" s="6"/>
      <c r="C126" s="6"/>
      <c r="D126" s="6"/>
      <c r="E126" s="6"/>
      <c r="F126" s="6"/>
      <c r="G126" s="6"/>
      <c r="H126" s="6"/>
      <c r="I126" s="6"/>
      <c r="J126" s="6"/>
      <c r="K126" s="6"/>
      <c r="L126" s="6"/>
      <c r="M126" s="6"/>
      <c r="N126" s="6"/>
      <c r="O126" s="6"/>
      <c r="P126" s="6"/>
    </row>
    <row r="127" spans="1:16" hidden="1" x14ac:dyDescent="0.2">
      <c r="A127" s="6"/>
      <c r="B127" s="6"/>
      <c r="C127" s="6"/>
      <c r="D127" s="6"/>
      <c r="E127" s="6"/>
      <c r="F127" s="6"/>
      <c r="G127" s="6"/>
      <c r="H127" s="6"/>
      <c r="I127" s="6"/>
      <c r="J127" s="6"/>
      <c r="K127" s="6"/>
      <c r="L127" s="6"/>
      <c r="M127" s="6"/>
      <c r="N127" s="6"/>
      <c r="O127" s="6"/>
      <c r="P127" s="6"/>
    </row>
    <row r="128" spans="1:16" hidden="1" x14ac:dyDescent="0.2">
      <c r="A128" s="6"/>
      <c r="B128" s="6"/>
      <c r="C128" s="6"/>
      <c r="D128" s="6"/>
      <c r="E128" s="6"/>
      <c r="F128" s="6"/>
      <c r="G128" s="6"/>
      <c r="H128" s="6"/>
      <c r="I128" s="6"/>
      <c r="J128" s="6"/>
      <c r="K128" s="6"/>
      <c r="L128" s="6"/>
      <c r="M128" s="6"/>
      <c r="N128" s="6"/>
      <c r="O128" s="6"/>
      <c r="P128" s="6"/>
    </row>
    <row r="129" spans="1:16" hidden="1" x14ac:dyDescent="0.2">
      <c r="A129" s="6"/>
      <c r="B129" s="6"/>
      <c r="C129" s="6"/>
      <c r="D129" s="6"/>
      <c r="E129" s="6"/>
      <c r="F129" s="6"/>
      <c r="G129" s="6"/>
      <c r="H129" s="6"/>
      <c r="I129" s="6"/>
      <c r="J129" s="6"/>
      <c r="K129" s="6"/>
      <c r="L129" s="6"/>
      <c r="M129" s="6"/>
      <c r="N129" s="6"/>
      <c r="O129" s="6"/>
      <c r="P129" s="6"/>
    </row>
    <row r="130" spans="1:16" hidden="1" x14ac:dyDescent="0.2">
      <c r="A130" s="6"/>
      <c r="B130" s="6"/>
      <c r="C130" s="6"/>
      <c r="D130" s="6"/>
      <c r="E130" s="6"/>
      <c r="F130" s="6"/>
      <c r="G130" s="6"/>
      <c r="H130" s="6"/>
      <c r="I130" s="6"/>
      <c r="J130" s="6"/>
      <c r="K130" s="6"/>
      <c r="L130" s="6"/>
      <c r="M130" s="6"/>
      <c r="N130" s="6"/>
      <c r="O130" s="6"/>
      <c r="P130" s="6"/>
    </row>
    <row r="131" spans="1:16" hidden="1" x14ac:dyDescent="0.2">
      <c r="A131" s="6"/>
      <c r="B131" s="6"/>
      <c r="C131" s="6"/>
      <c r="D131" s="6"/>
      <c r="E131" s="6"/>
      <c r="F131" s="6"/>
      <c r="G131" s="6"/>
      <c r="H131" s="6"/>
      <c r="I131" s="6"/>
      <c r="J131" s="6"/>
      <c r="K131" s="6"/>
      <c r="L131" s="6"/>
      <c r="M131" s="6"/>
      <c r="N131" s="6"/>
      <c r="O131" s="6"/>
      <c r="P131" s="6"/>
    </row>
    <row r="132" spans="1:16" hidden="1" x14ac:dyDescent="0.2">
      <c r="A132" s="6"/>
      <c r="B132" s="6"/>
      <c r="C132" s="6"/>
      <c r="D132" s="6"/>
      <c r="E132" s="6"/>
      <c r="F132" s="6"/>
      <c r="G132" s="6"/>
      <c r="H132" s="6"/>
      <c r="I132" s="6"/>
      <c r="J132" s="6"/>
      <c r="K132" s="6"/>
      <c r="L132" s="6"/>
      <c r="M132" s="6"/>
      <c r="N132" s="6"/>
      <c r="O132" s="6"/>
      <c r="P132" s="6"/>
    </row>
    <row r="133" spans="1:16" hidden="1" x14ac:dyDescent="0.2">
      <c r="A133" s="6"/>
      <c r="B133" s="6"/>
      <c r="C133" s="6"/>
      <c r="D133" s="6"/>
      <c r="E133" s="6"/>
      <c r="F133" s="6"/>
      <c r="G133" s="6"/>
      <c r="H133" s="6"/>
      <c r="I133" s="6"/>
      <c r="J133" s="6"/>
      <c r="K133" s="6"/>
      <c r="L133" s="6"/>
      <c r="M133" s="6"/>
      <c r="N133" s="6"/>
      <c r="O133" s="6"/>
      <c r="P133" s="6"/>
    </row>
    <row r="134" spans="1:16" hidden="1" x14ac:dyDescent="0.2">
      <c r="A134" s="6"/>
      <c r="B134" s="6"/>
      <c r="C134" s="6"/>
      <c r="D134" s="6"/>
      <c r="E134" s="6"/>
      <c r="F134" s="6"/>
      <c r="G134" s="6"/>
      <c r="H134" s="6"/>
      <c r="I134" s="6"/>
      <c r="J134" s="6"/>
      <c r="K134" s="6"/>
      <c r="L134" s="6"/>
      <c r="M134" s="6"/>
      <c r="N134" s="6"/>
      <c r="O134" s="6"/>
      <c r="P134" s="6"/>
    </row>
    <row r="135" spans="1:16" hidden="1" x14ac:dyDescent="0.2">
      <c r="A135" s="6"/>
      <c r="B135" s="6"/>
      <c r="C135" s="6"/>
      <c r="D135" s="6"/>
      <c r="E135" s="6"/>
      <c r="F135" s="6"/>
      <c r="G135" s="6"/>
      <c r="H135" s="6"/>
      <c r="I135" s="6"/>
      <c r="J135" s="6"/>
      <c r="K135" s="6"/>
      <c r="L135" s="6"/>
      <c r="M135" s="6"/>
      <c r="N135" s="6"/>
      <c r="O135" s="6"/>
      <c r="P135" s="6"/>
    </row>
    <row r="136" spans="1:16" hidden="1" x14ac:dyDescent="0.2">
      <c r="A136" s="6"/>
      <c r="B136" s="6"/>
      <c r="C136" s="6"/>
      <c r="D136" s="6"/>
      <c r="E136" s="6"/>
      <c r="F136" s="6"/>
      <c r="G136" s="6"/>
      <c r="H136" s="6"/>
      <c r="I136" s="6"/>
      <c r="J136" s="6"/>
      <c r="K136" s="6"/>
      <c r="L136" s="6"/>
      <c r="M136" s="6"/>
      <c r="N136" s="6"/>
      <c r="O136" s="6"/>
      <c r="P136" s="6"/>
    </row>
    <row r="137" spans="1:16" hidden="1" x14ac:dyDescent="0.2">
      <c r="A137" s="6"/>
      <c r="B137" s="6"/>
      <c r="C137" s="6"/>
      <c r="D137" s="6"/>
      <c r="E137" s="6"/>
      <c r="F137" s="6"/>
      <c r="G137" s="6"/>
      <c r="H137" s="6"/>
      <c r="I137" s="6"/>
      <c r="J137" s="6"/>
      <c r="K137" s="6"/>
      <c r="L137" s="6"/>
      <c r="M137" s="6"/>
      <c r="N137" s="6"/>
      <c r="O137" s="6"/>
      <c r="P137" s="6"/>
    </row>
    <row r="138" spans="1:16" hidden="1" x14ac:dyDescent="0.2">
      <c r="A138" s="6"/>
      <c r="B138" s="6"/>
      <c r="C138" s="6"/>
      <c r="D138" s="6"/>
      <c r="E138" s="6"/>
      <c r="F138" s="6"/>
      <c r="G138" s="6"/>
      <c r="H138" s="6"/>
      <c r="I138" s="6"/>
      <c r="J138" s="6"/>
      <c r="K138" s="6"/>
      <c r="L138" s="6"/>
      <c r="M138" s="6"/>
      <c r="N138" s="6"/>
      <c r="O138" s="6"/>
      <c r="P138" s="6"/>
    </row>
    <row r="139" spans="1:16" hidden="1" x14ac:dyDescent="0.2">
      <c r="A139" s="6"/>
      <c r="B139" s="6"/>
      <c r="C139" s="6"/>
      <c r="D139" s="6"/>
      <c r="E139" s="6"/>
      <c r="F139" s="6"/>
      <c r="G139" s="6"/>
      <c r="H139" s="6"/>
      <c r="I139" s="6"/>
      <c r="J139" s="6"/>
      <c r="K139" s="6"/>
      <c r="L139" s="6"/>
      <c r="M139" s="6"/>
      <c r="N139" s="6"/>
      <c r="O139" s="6"/>
      <c r="P139" s="6"/>
    </row>
    <row r="140" spans="1:16" hidden="1" x14ac:dyDescent="0.2">
      <c r="A140" s="6"/>
      <c r="B140" s="6"/>
      <c r="C140" s="6"/>
      <c r="D140" s="6"/>
      <c r="E140" s="6"/>
      <c r="F140" s="6"/>
      <c r="G140" s="6"/>
      <c r="H140" s="6"/>
      <c r="I140" s="6"/>
      <c r="J140" s="6"/>
      <c r="K140" s="6"/>
      <c r="L140" s="6"/>
      <c r="M140" s="6"/>
      <c r="N140" s="6"/>
      <c r="O140" s="6"/>
      <c r="P140" s="6"/>
    </row>
    <row r="141" spans="1:16" hidden="1" x14ac:dyDescent="0.2">
      <c r="A141" s="6"/>
      <c r="B141" s="6"/>
      <c r="C141" s="6"/>
      <c r="D141" s="6"/>
      <c r="E141" s="6"/>
      <c r="F141" s="6"/>
      <c r="G141" s="6"/>
      <c r="H141" s="6"/>
      <c r="I141" s="6"/>
      <c r="J141" s="6"/>
      <c r="K141" s="6"/>
      <c r="L141" s="6"/>
      <c r="M141" s="6"/>
      <c r="N141" s="6"/>
      <c r="O141" s="6"/>
      <c r="P141" s="6"/>
    </row>
    <row r="142" spans="1:16" hidden="1" x14ac:dyDescent="0.2">
      <c r="A142" s="6"/>
      <c r="B142" s="6"/>
      <c r="C142" s="6"/>
      <c r="D142" s="6"/>
      <c r="E142" s="6"/>
      <c r="F142" s="6"/>
      <c r="G142" s="6"/>
      <c r="H142" s="6"/>
      <c r="I142" s="6"/>
      <c r="J142" s="6"/>
      <c r="K142" s="6"/>
      <c r="L142" s="6"/>
      <c r="M142" s="6"/>
      <c r="N142" s="6"/>
      <c r="O142" s="6"/>
      <c r="P142" s="6"/>
    </row>
    <row r="143" spans="1:16" hidden="1" x14ac:dyDescent="0.2">
      <c r="A143" s="6"/>
      <c r="B143" s="6"/>
      <c r="C143" s="6"/>
      <c r="D143" s="6"/>
      <c r="E143" s="6"/>
      <c r="F143" s="6"/>
      <c r="G143" s="6"/>
      <c r="H143" s="6"/>
      <c r="I143" s="6"/>
      <c r="J143" s="6"/>
      <c r="K143" s="6"/>
      <c r="L143" s="6"/>
      <c r="M143" s="6"/>
      <c r="N143" s="6"/>
      <c r="O143" s="6"/>
      <c r="P143" s="6"/>
    </row>
    <row r="144" spans="1:16" hidden="1" x14ac:dyDescent="0.2">
      <c r="A144" s="6"/>
      <c r="B144" s="6"/>
      <c r="C144" s="6"/>
      <c r="D144" s="6"/>
      <c r="E144" s="6"/>
      <c r="F144" s="6"/>
      <c r="G144" s="6"/>
      <c r="H144" s="6"/>
      <c r="I144" s="6"/>
      <c r="J144" s="6"/>
      <c r="K144" s="6"/>
      <c r="L144" s="6"/>
      <c r="M144" s="6"/>
      <c r="N144" s="6"/>
      <c r="O144" s="6"/>
      <c r="P144" s="6"/>
    </row>
    <row r="145" spans="1:16" hidden="1" x14ac:dyDescent="0.2">
      <c r="A145" s="6"/>
      <c r="B145" s="6"/>
      <c r="C145" s="6"/>
      <c r="D145" s="6"/>
      <c r="E145" s="6"/>
      <c r="F145" s="6"/>
      <c r="G145" s="6"/>
      <c r="H145" s="6"/>
      <c r="I145" s="6"/>
      <c r="J145" s="6"/>
      <c r="K145" s="6"/>
      <c r="L145" s="6"/>
      <c r="M145" s="6"/>
      <c r="N145" s="6"/>
      <c r="O145" s="6"/>
      <c r="P145" s="6"/>
    </row>
    <row r="146" spans="1:16" hidden="1" x14ac:dyDescent="0.2">
      <c r="A146" s="6"/>
      <c r="B146" s="6"/>
      <c r="C146" s="6"/>
      <c r="D146" s="6"/>
      <c r="E146" s="6"/>
      <c r="F146" s="6"/>
      <c r="G146" s="6"/>
      <c r="H146" s="6"/>
      <c r="I146" s="6"/>
      <c r="J146" s="6"/>
      <c r="K146" s="6"/>
      <c r="L146" s="6"/>
      <c r="M146" s="6"/>
      <c r="N146" s="6"/>
      <c r="O146" s="6"/>
      <c r="P146" s="6"/>
    </row>
    <row r="147" spans="1:16" hidden="1" x14ac:dyDescent="0.2">
      <c r="A147" s="6"/>
      <c r="B147" s="6"/>
      <c r="C147" s="6"/>
      <c r="D147" s="6"/>
      <c r="E147" s="6"/>
      <c r="F147" s="6"/>
      <c r="G147" s="6"/>
      <c r="H147" s="6"/>
      <c r="I147" s="6"/>
      <c r="J147" s="6"/>
      <c r="K147" s="6"/>
      <c r="L147" s="6"/>
      <c r="M147" s="6"/>
      <c r="N147" s="6"/>
      <c r="O147" s="6"/>
      <c r="P147" s="6"/>
    </row>
    <row r="148" spans="1:16" hidden="1" x14ac:dyDescent="0.2">
      <c r="A148" s="6"/>
      <c r="B148" s="6"/>
      <c r="C148" s="6"/>
      <c r="D148" s="6"/>
      <c r="E148" s="6"/>
      <c r="F148" s="6"/>
      <c r="G148" s="6"/>
      <c r="H148" s="6"/>
      <c r="I148" s="6"/>
      <c r="J148" s="6"/>
      <c r="K148" s="6"/>
      <c r="L148" s="6"/>
      <c r="M148" s="6"/>
      <c r="N148" s="6"/>
      <c r="O148" s="6"/>
      <c r="P148" s="6"/>
    </row>
    <row r="149" spans="1:16" hidden="1" x14ac:dyDescent="0.2">
      <c r="A149" s="6"/>
      <c r="B149" s="6"/>
      <c r="C149" s="6"/>
      <c r="D149" s="6"/>
      <c r="E149" s="6"/>
      <c r="F149" s="6"/>
      <c r="G149" s="6"/>
      <c r="H149" s="6"/>
      <c r="I149" s="6"/>
      <c r="J149" s="6"/>
      <c r="K149" s="6"/>
      <c r="L149" s="6"/>
      <c r="M149" s="6"/>
      <c r="N149" s="6"/>
      <c r="O149" s="6"/>
      <c r="P149" s="6"/>
    </row>
    <row r="150" spans="1:16" hidden="1" x14ac:dyDescent="0.2">
      <c r="A150" s="6"/>
      <c r="B150" s="6"/>
      <c r="C150" s="6"/>
      <c r="D150" s="6"/>
      <c r="E150" s="6"/>
      <c r="F150" s="6"/>
      <c r="G150" s="6"/>
      <c r="H150" s="6"/>
      <c r="I150" s="6"/>
      <c r="J150" s="6"/>
      <c r="K150" s="6"/>
      <c r="L150" s="6"/>
      <c r="M150" s="6"/>
      <c r="N150" s="6"/>
      <c r="O150" s="6"/>
      <c r="P150" s="6"/>
    </row>
    <row r="151" spans="1:16" hidden="1" x14ac:dyDescent="0.2">
      <c r="A151" s="6"/>
      <c r="B151" s="6"/>
      <c r="C151" s="6"/>
      <c r="D151" s="6"/>
      <c r="E151" s="6"/>
      <c r="F151" s="6"/>
      <c r="G151" s="6"/>
      <c r="H151" s="6"/>
      <c r="I151" s="6"/>
      <c r="J151" s="6"/>
      <c r="K151" s="6"/>
      <c r="L151" s="6"/>
      <c r="M151" s="6"/>
      <c r="N151" s="6"/>
      <c r="O151" s="6"/>
      <c r="P151" s="6"/>
    </row>
    <row r="152" spans="1:16" hidden="1" x14ac:dyDescent="0.2">
      <c r="A152" s="6"/>
      <c r="B152" s="6"/>
      <c r="C152" s="6"/>
      <c r="D152" s="6"/>
      <c r="E152" s="6"/>
      <c r="F152" s="6"/>
      <c r="G152" s="6"/>
      <c r="H152" s="6"/>
      <c r="I152" s="6"/>
      <c r="J152" s="6"/>
      <c r="K152" s="6"/>
      <c r="L152" s="6"/>
      <c r="M152" s="6"/>
      <c r="N152" s="6"/>
      <c r="O152" s="6"/>
      <c r="P152" s="6"/>
    </row>
    <row r="153" spans="1:16" hidden="1" x14ac:dyDescent="0.2">
      <c r="A153" s="6"/>
      <c r="B153" s="6"/>
      <c r="C153" s="6"/>
      <c r="D153" s="6"/>
      <c r="E153" s="6"/>
      <c r="F153" s="6"/>
      <c r="G153" s="6"/>
      <c r="H153" s="6"/>
      <c r="I153" s="6"/>
      <c r="J153" s="6"/>
      <c r="K153" s="6"/>
      <c r="L153" s="6"/>
      <c r="M153" s="6"/>
      <c r="N153" s="6"/>
      <c r="O153" s="6"/>
      <c r="P153" s="6"/>
    </row>
    <row r="154" spans="1:16" hidden="1" x14ac:dyDescent="0.2">
      <c r="A154" s="6"/>
      <c r="B154" s="6"/>
      <c r="C154" s="6"/>
      <c r="D154" s="6"/>
      <c r="E154" s="6"/>
      <c r="F154" s="6"/>
      <c r="G154" s="6"/>
      <c r="H154" s="6"/>
      <c r="I154" s="6"/>
      <c r="J154" s="6"/>
      <c r="K154" s="6"/>
      <c r="L154" s="6"/>
      <c r="M154" s="6"/>
      <c r="N154" s="6"/>
      <c r="O154" s="6"/>
      <c r="P154" s="6"/>
    </row>
    <row r="155" spans="1:16" hidden="1" x14ac:dyDescent="0.2">
      <c r="A155" s="6"/>
      <c r="B155" s="6"/>
      <c r="C155" s="6"/>
      <c r="D155" s="6"/>
      <c r="E155" s="6"/>
      <c r="F155" s="6"/>
      <c r="G155" s="6"/>
      <c r="H155" s="6"/>
      <c r="I155" s="6"/>
      <c r="J155" s="6"/>
      <c r="K155" s="6"/>
      <c r="L155" s="6"/>
      <c r="M155" s="6"/>
      <c r="N155" s="6"/>
      <c r="O155" s="6"/>
      <c r="P155" s="6"/>
    </row>
    <row r="156" spans="1:16" hidden="1" x14ac:dyDescent="0.2">
      <c r="A156" s="6"/>
      <c r="B156" s="6"/>
      <c r="C156" s="6"/>
      <c r="D156" s="6"/>
      <c r="E156" s="6"/>
      <c r="F156" s="6"/>
      <c r="G156" s="6"/>
      <c r="H156" s="6"/>
      <c r="I156" s="6"/>
      <c r="J156" s="6"/>
      <c r="K156" s="6"/>
      <c r="L156" s="6"/>
      <c r="M156" s="6"/>
      <c r="N156" s="6"/>
      <c r="O156" s="6"/>
      <c r="P156" s="6"/>
    </row>
    <row r="157" spans="1:16" hidden="1" x14ac:dyDescent="0.2"/>
    <row r="158" spans="1:16" hidden="1" x14ac:dyDescent="0.2"/>
    <row r="159" spans="1:16" hidden="1" x14ac:dyDescent="0.2"/>
    <row r="160" spans="1:16"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spans="1:16" hidden="1" x14ac:dyDescent="0.2"/>
    <row r="178" spans="1:16" hidden="1" x14ac:dyDescent="0.2"/>
    <row r="179" spans="1:16" hidden="1" x14ac:dyDescent="0.2"/>
    <row r="180" spans="1:16" hidden="1" x14ac:dyDescent="0.2"/>
    <row r="181" spans="1:16" hidden="1" x14ac:dyDescent="0.2"/>
    <row r="182" spans="1:16" hidden="1" x14ac:dyDescent="0.2"/>
    <row r="183" spans="1:16" hidden="1" x14ac:dyDescent="0.2"/>
    <row r="184" spans="1:16" hidden="1" x14ac:dyDescent="0.2"/>
    <row r="185" spans="1:16" x14ac:dyDescent="0.2">
      <c r="A185" s="20"/>
      <c r="B185" s="20"/>
      <c r="C185" s="20"/>
      <c r="D185" s="20"/>
      <c r="E185" s="20"/>
      <c r="F185" s="20"/>
      <c r="G185" s="20"/>
      <c r="H185" s="20"/>
      <c r="I185" s="20"/>
      <c r="J185" s="20"/>
      <c r="K185" s="20"/>
      <c r="L185" s="20"/>
      <c r="M185" s="20"/>
      <c r="N185" s="20"/>
      <c r="O185" s="20"/>
      <c r="P185" s="20"/>
    </row>
  </sheetData>
  <sheetProtection algorithmName="SHA-512" hashValue="aqQlgEEOBBrZxXq9wLA6Ab3rG9QCi7omh7QubwDw3q8jvUx6TFIfegFtXOhX/iMPyejXrERsLSLKmiuIOZmNwA==" saltValue="MI1ZnyQSi71WK4mFt2YQlQ==" spinCount="100000" sheet="1" objects="1" scenarios="1" formatCells="0" formatColumns="0" formatRows="0" selectLockedCells="1"/>
  <mergeCells count="33">
    <mergeCell ref="D39:J39"/>
    <mergeCell ref="D40:J40"/>
    <mergeCell ref="D41:J41"/>
    <mergeCell ref="D44:F44"/>
    <mergeCell ref="D32:J32"/>
    <mergeCell ref="B35:N35"/>
    <mergeCell ref="D37:F37"/>
    <mergeCell ref="D38:J38"/>
    <mergeCell ref="D31:J31"/>
    <mergeCell ref="D28:F28"/>
    <mergeCell ref="D29:J29"/>
    <mergeCell ref="D30:J30"/>
    <mergeCell ref="B26:N26"/>
    <mergeCell ref="P3:P6"/>
    <mergeCell ref="H21:J21"/>
    <mergeCell ref="L21:O21"/>
    <mergeCell ref="B9:N9"/>
    <mergeCell ref="D12:F12"/>
    <mergeCell ref="D16:J16"/>
    <mergeCell ref="D13:J13"/>
    <mergeCell ref="D14:J14"/>
    <mergeCell ref="D15:J15"/>
    <mergeCell ref="H23:K23"/>
    <mergeCell ref="B19:B20"/>
    <mergeCell ref="D19:D20"/>
    <mergeCell ref="F19:N20"/>
    <mergeCell ref="B1:K1"/>
    <mergeCell ref="B7:K7"/>
    <mergeCell ref="B8:N8"/>
    <mergeCell ref="B2:K6"/>
    <mergeCell ref="M2:O2"/>
    <mergeCell ref="M3:O6"/>
    <mergeCell ref="D17:J17"/>
  </mergeCells>
  <phoneticPr fontId="9" type="noConversion"/>
  <printOptions horizontalCentered="1"/>
  <pageMargins left="0.39370078740157483" right="0.39370078740157483" top="0.39370078740157483" bottom="0.59055118110236227" header="0" footer="0.39370078740157483"/>
  <pageSetup scale="91" orientation="portrait" r:id="rId1"/>
  <headerFooter scaleWithDoc="0" alignWithMargins="0">
    <oddFooter>&amp;C&amp;A - Pagina&amp;P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U36"/>
  <sheetViews>
    <sheetView showGridLines="0" showRowColHeaders="0" zoomScale="120" zoomScaleNormal="120" workbookViewId="0">
      <selection activeCell="H8" sqref="H8:J8"/>
    </sheetView>
  </sheetViews>
  <sheetFormatPr baseColWidth="10" defaultRowHeight="12.75" x14ac:dyDescent="0.2"/>
  <cols>
    <col min="1" max="1" width="2.7109375" customWidth="1"/>
    <col min="2" max="2" width="12.7109375" customWidth="1"/>
    <col min="3" max="3" width="2.85546875" customWidth="1"/>
    <col min="4" max="4" width="12.7109375" customWidth="1"/>
    <col min="5" max="5" width="2.7109375" customWidth="1"/>
    <col min="6" max="6" width="12.7109375" customWidth="1"/>
    <col min="7" max="7" width="2.7109375" customWidth="1"/>
    <col min="8" max="8" width="16.28515625" customWidth="1"/>
    <col min="9" max="9" width="2.7109375" customWidth="1"/>
    <col min="10" max="10" width="16.7109375" customWidth="1"/>
    <col min="11" max="11" width="2.7109375" customWidth="1"/>
    <col min="12" max="12" width="12.7109375" customWidth="1"/>
    <col min="13" max="13" width="2.7109375" customWidth="1"/>
    <col min="14" max="14" width="12.7109375" customWidth="1"/>
    <col min="15" max="15" width="2.7109375" customWidth="1"/>
    <col min="16" max="16" width="12.7109375" customWidth="1"/>
    <col min="17" max="17" width="2.7109375" customWidth="1"/>
    <col min="18" max="18" width="16.7109375" customWidth="1"/>
    <col min="19" max="19" width="2.7109375" customWidth="1"/>
    <col min="20" max="20" width="16.7109375" customWidth="1"/>
    <col min="21" max="21" width="3.28515625" customWidth="1"/>
  </cols>
  <sheetData>
    <row r="1" spans="1:21" x14ac:dyDescent="0.2">
      <c r="A1" s="1"/>
      <c r="B1" s="13"/>
      <c r="C1" s="13"/>
      <c r="D1" s="13"/>
      <c r="E1" s="13"/>
      <c r="F1" s="1"/>
      <c r="G1" s="1"/>
      <c r="H1" s="1"/>
      <c r="I1" s="1"/>
      <c r="J1" s="1"/>
      <c r="K1" s="1"/>
      <c r="L1" s="1"/>
      <c r="M1" s="1"/>
      <c r="N1" s="1"/>
      <c r="O1" s="1"/>
      <c r="P1" s="1"/>
      <c r="Q1" s="1"/>
      <c r="R1" s="1"/>
      <c r="S1" s="1"/>
      <c r="T1" s="1"/>
      <c r="U1" s="40"/>
    </row>
    <row r="2" spans="1:21" x14ac:dyDescent="0.2">
      <c r="A2" s="1"/>
      <c r="B2" s="544" t="str">
        <f>+'Datos Generales'!D13</f>
        <v xml:space="preserve">  </v>
      </c>
      <c r="C2" s="229"/>
      <c r="D2" s="230" t="str">
        <f>+'Datos Generales'!D14</f>
        <v xml:space="preserve"> </v>
      </c>
      <c r="E2" s="229"/>
      <c r="F2" s="544" t="str">
        <f>+'Datos Generales'!D15</f>
        <v xml:space="preserve"> </v>
      </c>
      <c r="G2" s="229"/>
      <c r="H2" s="544" t="str">
        <f>+'Datos Generales'!D16</f>
        <v xml:space="preserve"> </v>
      </c>
      <c r="I2" s="225"/>
      <c r="J2" s="40"/>
      <c r="K2" s="40"/>
      <c r="L2" s="40"/>
      <c r="M2" s="40"/>
      <c r="N2" s="40"/>
      <c r="O2" s="40"/>
      <c r="P2" s="220" t="s">
        <v>998</v>
      </c>
      <c r="Q2" s="1"/>
      <c r="R2" s="1"/>
      <c r="S2" s="1"/>
      <c r="T2" s="38"/>
      <c r="U2" s="40"/>
    </row>
    <row r="3" spans="1:21" ht="15" customHeight="1" x14ac:dyDescent="0.2">
      <c r="A3" s="13"/>
      <c r="B3" s="231">
        <f>+'Datos Generales'!D17</f>
        <v>0</v>
      </c>
      <c r="C3" s="232"/>
      <c r="D3" s="232"/>
      <c r="E3" s="232"/>
      <c r="F3" s="232"/>
      <c r="G3" s="232"/>
      <c r="H3" s="232"/>
      <c r="I3" s="40"/>
      <c r="J3" s="40"/>
      <c r="K3" s="40"/>
      <c r="L3" s="40"/>
      <c r="M3" s="40"/>
      <c r="N3" s="40"/>
      <c r="O3" s="40"/>
      <c r="P3" s="220" t="s">
        <v>17</v>
      </c>
      <c r="Q3" s="1"/>
      <c r="R3" s="751"/>
      <c r="S3" s="751"/>
      <c r="T3" s="38"/>
      <c r="U3" s="40"/>
    </row>
    <row r="4" spans="1:21" x14ac:dyDescent="0.2">
      <c r="A4" s="1"/>
      <c r="B4" s="221" t="str">
        <f>+'Datos Generales'!D12</f>
        <v xml:space="preserve"> </v>
      </c>
      <c r="C4" s="221">
        <f>+'Datos Generales'!J12</f>
        <v>0</v>
      </c>
      <c r="D4" s="40"/>
      <c r="E4" s="40"/>
      <c r="F4" s="40"/>
      <c r="G4" s="40"/>
      <c r="H4" s="40"/>
      <c r="I4" s="40"/>
      <c r="J4" s="40"/>
      <c r="K4" s="40"/>
      <c r="L4" s="40"/>
      <c r="M4" s="40"/>
      <c r="N4" s="40"/>
      <c r="O4" s="40"/>
      <c r="P4" s="220">
        <f>+'Datos Generales'!D11</f>
        <v>2025</v>
      </c>
      <c r="Q4" s="1"/>
      <c r="R4" s="751"/>
      <c r="S4" s="751"/>
      <c r="T4" s="38"/>
      <c r="U4" s="40"/>
    </row>
    <row r="5" spans="1:21" ht="20.25" x14ac:dyDescent="0.2">
      <c r="A5" s="13"/>
      <c r="B5" s="752" t="s">
        <v>999</v>
      </c>
      <c r="C5" s="752"/>
      <c r="D5" s="752"/>
      <c r="E5" s="752"/>
      <c r="F5" s="752"/>
      <c r="G5" s="752"/>
      <c r="H5" s="752"/>
      <c r="I5" s="752"/>
      <c r="J5" s="752"/>
      <c r="K5" s="40"/>
      <c r="L5" s="40"/>
      <c r="M5" s="40"/>
      <c r="N5" s="40"/>
      <c r="O5" s="40"/>
      <c r="P5" s="40"/>
      <c r="Q5" s="40"/>
      <c r="R5" s="40"/>
      <c r="S5" s="40"/>
      <c r="T5" s="40"/>
      <c r="U5" s="40"/>
    </row>
    <row r="6" spans="1:21" x14ac:dyDescent="0.2">
      <c r="A6" s="546"/>
      <c r="B6" s="546"/>
      <c r="C6" s="546"/>
      <c r="D6" s="546"/>
      <c r="E6" s="546"/>
      <c r="F6" s="546"/>
      <c r="G6" s="546"/>
      <c r="H6" s="546"/>
      <c r="I6" s="546"/>
      <c r="J6" s="546"/>
      <c r="K6" s="546"/>
      <c r="L6" s="546"/>
      <c r="M6" s="546"/>
      <c r="N6" s="546"/>
      <c r="O6" s="546"/>
      <c r="P6" s="546"/>
      <c r="Q6" s="546"/>
      <c r="R6" s="546"/>
      <c r="S6" s="546"/>
      <c r="T6" s="546"/>
      <c r="U6" s="40"/>
    </row>
    <row r="7" spans="1:21" ht="15.75" x14ac:dyDescent="0.2">
      <c r="A7" s="13"/>
      <c r="B7" s="753" t="s">
        <v>1000</v>
      </c>
      <c r="C7" s="753"/>
      <c r="D7" s="753"/>
      <c r="E7" s="753"/>
      <c r="F7" s="753"/>
      <c r="G7" s="753"/>
      <c r="H7" s="753"/>
      <c r="I7" s="753"/>
      <c r="J7" s="753"/>
      <c r="K7" s="13"/>
      <c r="L7" s="753" t="s">
        <v>1009</v>
      </c>
      <c r="M7" s="753"/>
      <c r="N7" s="753"/>
      <c r="O7" s="753"/>
      <c r="P7" s="753"/>
      <c r="Q7" s="753"/>
      <c r="R7" s="753"/>
      <c r="S7" s="753"/>
      <c r="T7" s="753"/>
      <c r="U7" s="40"/>
    </row>
    <row r="8" spans="1:21" ht="16.5" x14ac:dyDescent="0.25">
      <c r="A8" s="13"/>
      <c r="B8" s="762" t="s">
        <v>1003</v>
      </c>
      <c r="C8" s="762"/>
      <c r="D8" s="762"/>
      <c r="E8" s="762"/>
      <c r="F8" s="762"/>
      <c r="G8" s="549" t="s">
        <v>1006</v>
      </c>
      <c r="H8" s="754"/>
      <c r="I8" s="755"/>
      <c r="J8" s="756"/>
      <c r="K8" s="13"/>
      <c r="L8" s="762" t="s">
        <v>1003</v>
      </c>
      <c r="M8" s="762"/>
      <c r="N8" s="762"/>
      <c r="O8" s="762"/>
      <c r="P8" s="762"/>
      <c r="Q8" s="549" t="s">
        <v>1006</v>
      </c>
      <c r="R8" s="754"/>
      <c r="S8" s="755"/>
      <c r="T8" s="756"/>
      <c r="U8" s="40"/>
    </row>
    <row r="9" spans="1:21" ht="16.5" x14ac:dyDescent="0.25">
      <c r="A9" s="13"/>
      <c r="B9" s="765" t="s">
        <v>1004</v>
      </c>
      <c r="C9" s="766"/>
      <c r="D9" s="766"/>
      <c r="E9" s="766"/>
      <c r="F9" s="767"/>
      <c r="G9" s="757" t="s">
        <v>1002</v>
      </c>
      <c r="H9" s="758"/>
      <c r="I9" s="757" t="s">
        <v>1001</v>
      </c>
      <c r="J9" s="758"/>
      <c r="K9" s="5"/>
      <c r="L9" s="765" t="s">
        <v>1004</v>
      </c>
      <c r="M9" s="766"/>
      <c r="N9" s="766"/>
      <c r="O9" s="766"/>
      <c r="P9" s="767"/>
      <c r="Q9" s="757" t="s">
        <v>1002</v>
      </c>
      <c r="R9" s="758"/>
      <c r="S9" s="757" t="s">
        <v>1001</v>
      </c>
      <c r="T9" s="758"/>
      <c r="U9" s="40"/>
    </row>
    <row r="10" spans="1:21" x14ac:dyDescent="0.2">
      <c r="A10" s="13"/>
      <c r="B10" s="768"/>
      <c r="C10" s="764"/>
      <c r="D10" s="764"/>
      <c r="E10" s="764"/>
      <c r="F10" s="764"/>
      <c r="G10" s="225"/>
      <c r="H10" s="547"/>
      <c r="I10" s="225"/>
      <c r="J10" s="547"/>
      <c r="K10" s="13"/>
      <c r="L10" s="768"/>
      <c r="M10" s="764"/>
      <c r="N10" s="764"/>
      <c r="O10" s="764"/>
      <c r="P10" s="764"/>
      <c r="Q10" s="225"/>
      <c r="R10" s="547"/>
      <c r="S10" s="225"/>
      <c r="T10" s="547"/>
      <c r="U10" s="40"/>
    </row>
    <row r="11" spans="1:21" x14ac:dyDescent="0.2">
      <c r="A11" s="13"/>
      <c r="B11" s="768"/>
      <c r="C11" s="764"/>
      <c r="D11" s="764"/>
      <c r="E11" s="764"/>
      <c r="F11" s="764"/>
      <c r="G11" s="225"/>
      <c r="H11" s="547"/>
      <c r="I11" s="225"/>
      <c r="J11" s="547"/>
      <c r="K11" s="13"/>
      <c r="L11" s="768"/>
      <c r="M11" s="764"/>
      <c r="N11" s="764"/>
      <c r="O11" s="764"/>
      <c r="P11" s="764"/>
      <c r="Q11" s="225"/>
      <c r="R11" s="547"/>
      <c r="S11" s="225"/>
      <c r="T11" s="547"/>
      <c r="U11" s="40"/>
    </row>
    <row r="12" spans="1:21" x14ac:dyDescent="0.2">
      <c r="A12" s="13"/>
      <c r="B12" s="768"/>
      <c r="C12" s="764"/>
      <c r="D12" s="764"/>
      <c r="E12" s="764"/>
      <c r="F12" s="764"/>
      <c r="G12" s="225"/>
      <c r="H12" s="547"/>
      <c r="I12" s="225"/>
      <c r="J12" s="547"/>
      <c r="K12" s="13"/>
      <c r="L12" s="764"/>
      <c r="M12" s="764"/>
      <c r="N12" s="764"/>
      <c r="O12" s="764"/>
      <c r="P12" s="764"/>
      <c r="Q12" s="225"/>
      <c r="R12" s="547"/>
      <c r="S12" s="225"/>
      <c r="T12" s="547"/>
      <c r="U12" s="40"/>
    </row>
    <row r="13" spans="1:21" x14ac:dyDescent="0.2">
      <c r="A13" s="13"/>
      <c r="B13" s="764"/>
      <c r="C13" s="764"/>
      <c r="D13" s="764"/>
      <c r="E13" s="764"/>
      <c r="F13" s="764"/>
      <c r="G13" s="225"/>
      <c r="H13" s="547"/>
      <c r="I13" s="225"/>
      <c r="J13" s="547"/>
      <c r="K13" s="13"/>
      <c r="L13" s="764"/>
      <c r="M13" s="764"/>
      <c r="N13" s="764"/>
      <c r="O13" s="764"/>
      <c r="P13" s="764"/>
      <c r="Q13" s="225"/>
      <c r="R13" s="547"/>
      <c r="S13" s="225"/>
      <c r="T13" s="547"/>
      <c r="U13" s="40"/>
    </row>
    <row r="14" spans="1:21" x14ac:dyDescent="0.2">
      <c r="A14" s="13"/>
      <c r="B14" s="764"/>
      <c r="C14" s="764"/>
      <c r="D14" s="764"/>
      <c r="E14" s="764"/>
      <c r="F14" s="764"/>
      <c r="G14" s="225"/>
      <c r="H14" s="547"/>
      <c r="I14" s="225"/>
      <c r="J14" s="547"/>
      <c r="K14" s="13"/>
      <c r="L14" s="764"/>
      <c r="M14" s="764"/>
      <c r="N14" s="764"/>
      <c r="O14" s="764"/>
      <c r="P14" s="764"/>
      <c r="Q14" s="225"/>
      <c r="R14" s="547"/>
      <c r="S14" s="225"/>
      <c r="T14" s="547"/>
      <c r="U14" s="40"/>
    </row>
    <row r="15" spans="1:21" ht="16.5" x14ac:dyDescent="0.25">
      <c r="A15" s="13"/>
      <c r="B15" s="763" t="s">
        <v>1005</v>
      </c>
      <c r="C15" s="763"/>
      <c r="D15" s="763"/>
      <c r="E15" s="763"/>
      <c r="F15" s="763"/>
      <c r="G15" s="549" t="s">
        <v>1006</v>
      </c>
      <c r="H15" s="759">
        <f>+H8+H10+H11+H12+H13+H14-J10-J11-J12-J13-J14</f>
        <v>0</v>
      </c>
      <c r="I15" s="760"/>
      <c r="J15" s="761"/>
      <c r="K15" s="13"/>
      <c r="L15" s="763" t="s">
        <v>1005</v>
      </c>
      <c r="M15" s="763"/>
      <c r="N15" s="763"/>
      <c r="O15" s="763"/>
      <c r="P15" s="763"/>
      <c r="Q15" s="549" t="s">
        <v>1006</v>
      </c>
      <c r="R15" s="759">
        <f>+R8-R10-R11-R12-R13-R14+T10+T11+T12+T13+T14</f>
        <v>0</v>
      </c>
      <c r="S15" s="760"/>
      <c r="T15" s="761"/>
      <c r="U15" s="40"/>
    </row>
    <row r="16" spans="1:21" x14ac:dyDescent="0.2">
      <c r="A16" s="13"/>
      <c r="B16" s="40"/>
      <c r="C16" s="40"/>
      <c r="D16" s="40"/>
      <c r="E16" s="40"/>
      <c r="F16" s="40"/>
      <c r="G16" s="40"/>
      <c r="H16" s="40"/>
      <c r="I16" s="40"/>
      <c r="J16" s="40"/>
      <c r="K16" s="13"/>
      <c r="L16" s="40"/>
      <c r="M16" s="40"/>
      <c r="N16" s="40"/>
      <c r="O16" s="40"/>
      <c r="P16" s="40"/>
      <c r="Q16" s="40"/>
      <c r="R16" s="40"/>
      <c r="S16" s="40"/>
      <c r="T16" s="40"/>
      <c r="U16" s="40"/>
    </row>
    <row r="17" spans="1:21" ht="15.75" x14ac:dyDescent="0.2">
      <c r="A17" s="13"/>
      <c r="B17" s="753" t="s">
        <v>1007</v>
      </c>
      <c r="C17" s="753"/>
      <c r="D17" s="753"/>
      <c r="E17" s="753"/>
      <c r="F17" s="753"/>
      <c r="G17" s="753"/>
      <c r="H17" s="753"/>
      <c r="I17" s="753"/>
      <c r="J17" s="753"/>
      <c r="K17" s="13"/>
      <c r="L17" s="753" t="s">
        <v>1010</v>
      </c>
      <c r="M17" s="753"/>
      <c r="N17" s="753"/>
      <c r="O17" s="753"/>
      <c r="P17" s="753"/>
      <c r="Q17" s="753"/>
      <c r="R17" s="753"/>
      <c r="S17" s="753"/>
      <c r="T17" s="753"/>
      <c r="U17" s="40"/>
    </row>
    <row r="18" spans="1:21" ht="16.5" x14ac:dyDescent="0.25">
      <c r="A18" s="13"/>
      <c r="B18" s="762" t="s">
        <v>1003</v>
      </c>
      <c r="C18" s="762"/>
      <c r="D18" s="762"/>
      <c r="E18" s="762"/>
      <c r="F18" s="762"/>
      <c r="G18" s="549" t="s">
        <v>1006</v>
      </c>
      <c r="H18" s="754"/>
      <c r="I18" s="755"/>
      <c r="J18" s="756"/>
      <c r="K18" s="13"/>
      <c r="L18" s="762" t="s">
        <v>1003</v>
      </c>
      <c r="M18" s="762"/>
      <c r="N18" s="762"/>
      <c r="O18" s="762"/>
      <c r="P18" s="762"/>
      <c r="Q18" s="549" t="s">
        <v>1006</v>
      </c>
      <c r="R18" s="754"/>
      <c r="S18" s="755"/>
      <c r="T18" s="756"/>
      <c r="U18" s="40"/>
    </row>
    <row r="19" spans="1:21" ht="16.5" x14ac:dyDescent="0.25">
      <c r="A19" s="13"/>
      <c r="B19" s="765" t="s">
        <v>1004</v>
      </c>
      <c r="C19" s="766"/>
      <c r="D19" s="766"/>
      <c r="E19" s="766"/>
      <c r="F19" s="767"/>
      <c r="G19" s="757" t="s">
        <v>1002</v>
      </c>
      <c r="H19" s="758"/>
      <c r="I19" s="757" t="s">
        <v>1001</v>
      </c>
      <c r="J19" s="758"/>
      <c r="K19" s="5"/>
      <c r="L19" s="765" t="s">
        <v>1004</v>
      </c>
      <c r="M19" s="766"/>
      <c r="N19" s="766"/>
      <c r="O19" s="766"/>
      <c r="P19" s="767"/>
      <c r="Q19" s="757" t="s">
        <v>1002</v>
      </c>
      <c r="R19" s="758"/>
      <c r="S19" s="757" t="s">
        <v>1001</v>
      </c>
      <c r="T19" s="758"/>
      <c r="U19" s="40"/>
    </row>
    <row r="20" spans="1:21" x14ac:dyDescent="0.2">
      <c r="A20" s="13"/>
      <c r="B20" s="768"/>
      <c r="C20" s="764"/>
      <c r="D20" s="764"/>
      <c r="E20" s="764"/>
      <c r="F20" s="764"/>
      <c r="G20" s="225"/>
      <c r="H20" s="547"/>
      <c r="I20" s="225"/>
      <c r="J20" s="547"/>
      <c r="K20" s="13"/>
      <c r="L20" s="768"/>
      <c r="M20" s="764"/>
      <c r="N20" s="764"/>
      <c r="O20" s="764"/>
      <c r="P20" s="764"/>
      <c r="Q20" s="225"/>
      <c r="R20" s="547"/>
      <c r="S20" s="225"/>
      <c r="T20" s="547"/>
      <c r="U20" s="40"/>
    </row>
    <row r="21" spans="1:21" x14ac:dyDescent="0.2">
      <c r="A21" s="13"/>
      <c r="B21" s="768"/>
      <c r="C21" s="764"/>
      <c r="D21" s="764"/>
      <c r="E21" s="764"/>
      <c r="F21" s="764"/>
      <c r="G21" s="225"/>
      <c r="H21" s="547"/>
      <c r="I21" s="225"/>
      <c r="J21" s="547"/>
      <c r="K21" s="13"/>
      <c r="L21" s="768"/>
      <c r="M21" s="764"/>
      <c r="N21" s="764"/>
      <c r="O21" s="764"/>
      <c r="P21" s="764"/>
      <c r="Q21" s="225"/>
      <c r="R21" s="547"/>
      <c r="S21" s="225"/>
      <c r="T21" s="547"/>
      <c r="U21" s="40"/>
    </row>
    <row r="22" spans="1:21" x14ac:dyDescent="0.2">
      <c r="A22" s="13"/>
      <c r="B22" s="764"/>
      <c r="C22" s="764"/>
      <c r="D22" s="764"/>
      <c r="E22" s="764"/>
      <c r="F22" s="764"/>
      <c r="G22" s="225"/>
      <c r="H22" s="547"/>
      <c r="I22" s="225"/>
      <c r="J22" s="547"/>
      <c r="K22" s="13"/>
      <c r="L22" s="768"/>
      <c r="M22" s="764"/>
      <c r="N22" s="764"/>
      <c r="O22" s="764"/>
      <c r="P22" s="764"/>
      <c r="Q22" s="225"/>
      <c r="R22" s="547"/>
      <c r="S22" s="225"/>
      <c r="T22" s="547"/>
      <c r="U22" s="40"/>
    </row>
    <row r="23" spans="1:21" x14ac:dyDescent="0.2">
      <c r="A23" s="13"/>
      <c r="B23" s="764"/>
      <c r="C23" s="764"/>
      <c r="D23" s="764"/>
      <c r="E23" s="764"/>
      <c r="F23" s="764"/>
      <c r="G23" s="225"/>
      <c r="H23" s="547"/>
      <c r="I23" s="225"/>
      <c r="J23" s="547"/>
      <c r="K23" s="13"/>
      <c r="L23" s="768"/>
      <c r="M23" s="764"/>
      <c r="N23" s="764"/>
      <c r="O23" s="764"/>
      <c r="P23" s="764"/>
      <c r="Q23" s="225"/>
      <c r="R23" s="547"/>
      <c r="S23" s="225"/>
      <c r="T23" s="547"/>
      <c r="U23" s="40"/>
    </row>
    <row r="24" spans="1:21" x14ac:dyDescent="0.2">
      <c r="A24" s="13"/>
      <c r="B24" s="764"/>
      <c r="C24" s="764"/>
      <c r="D24" s="764"/>
      <c r="E24" s="764"/>
      <c r="F24" s="764"/>
      <c r="G24" s="225"/>
      <c r="H24" s="547"/>
      <c r="I24" s="225"/>
      <c r="J24" s="547"/>
      <c r="K24" s="13"/>
      <c r="L24" s="764"/>
      <c r="M24" s="764"/>
      <c r="N24" s="764"/>
      <c r="O24" s="764"/>
      <c r="P24" s="764"/>
      <c r="Q24" s="225"/>
      <c r="R24" s="547"/>
      <c r="S24" s="225"/>
      <c r="T24" s="547"/>
      <c r="U24" s="40"/>
    </row>
    <row r="25" spans="1:21" ht="16.5" x14ac:dyDescent="0.25">
      <c r="A25" s="13"/>
      <c r="B25" s="763" t="s">
        <v>1005</v>
      </c>
      <c r="C25" s="763"/>
      <c r="D25" s="763"/>
      <c r="E25" s="763"/>
      <c r="F25" s="763"/>
      <c r="G25" s="549" t="s">
        <v>1006</v>
      </c>
      <c r="H25" s="759">
        <f>+H18-H20-H21-H22-H23-H24+J20+J21+J22+J23+J24</f>
        <v>0</v>
      </c>
      <c r="I25" s="760"/>
      <c r="J25" s="761"/>
      <c r="K25" s="13"/>
      <c r="L25" s="763" t="s">
        <v>1005</v>
      </c>
      <c r="M25" s="763"/>
      <c r="N25" s="763"/>
      <c r="O25" s="763"/>
      <c r="P25" s="763"/>
      <c r="Q25" s="549" t="s">
        <v>1006</v>
      </c>
      <c r="R25" s="759">
        <f>+R18+R20+R21+R22+R23+R24-T20-T21-T22-T23-T24</f>
        <v>0</v>
      </c>
      <c r="S25" s="760"/>
      <c r="T25" s="761"/>
      <c r="U25" s="40"/>
    </row>
    <row r="26" spans="1:21" x14ac:dyDescent="0.2">
      <c r="A26" s="13"/>
      <c r="B26" s="40"/>
      <c r="C26" s="40"/>
      <c r="D26" s="40"/>
      <c r="E26" s="40"/>
      <c r="F26" s="40"/>
      <c r="G26" s="40"/>
      <c r="H26" s="40"/>
      <c r="I26" s="40"/>
      <c r="J26" s="40"/>
      <c r="K26" s="13"/>
      <c r="L26" s="40"/>
      <c r="M26" s="40"/>
      <c r="N26" s="40"/>
      <c r="O26" s="40"/>
      <c r="P26" s="40"/>
      <c r="Q26" s="40"/>
      <c r="R26" s="40"/>
      <c r="S26" s="40"/>
      <c r="T26" s="40"/>
      <c r="U26" s="40"/>
    </row>
    <row r="27" spans="1:21" ht="15.75" x14ac:dyDescent="0.2">
      <c r="A27" s="13"/>
      <c r="B27" s="753" t="s">
        <v>1008</v>
      </c>
      <c r="C27" s="753"/>
      <c r="D27" s="753"/>
      <c r="E27" s="753"/>
      <c r="F27" s="753"/>
      <c r="G27" s="753"/>
      <c r="H27" s="753"/>
      <c r="I27" s="753"/>
      <c r="J27" s="753"/>
      <c r="K27" s="13"/>
      <c r="L27" s="753" t="s">
        <v>1011</v>
      </c>
      <c r="M27" s="753"/>
      <c r="N27" s="753"/>
      <c r="O27" s="753"/>
      <c r="P27" s="753"/>
      <c r="Q27" s="753"/>
      <c r="R27" s="753"/>
      <c r="S27" s="753"/>
      <c r="T27" s="753"/>
      <c r="U27" s="40"/>
    </row>
    <row r="28" spans="1:21" ht="16.5" x14ac:dyDescent="0.25">
      <c r="A28" s="13"/>
      <c r="B28" s="762" t="s">
        <v>1003</v>
      </c>
      <c r="C28" s="762"/>
      <c r="D28" s="762"/>
      <c r="E28" s="762"/>
      <c r="F28" s="762"/>
      <c r="G28" s="549" t="s">
        <v>1006</v>
      </c>
      <c r="H28" s="754"/>
      <c r="I28" s="755"/>
      <c r="J28" s="756"/>
      <c r="K28" s="13"/>
      <c r="L28" s="762" t="s">
        <v>1003</v>
      </c>
      <c r="M28" s="762"/>
      <c r="N28" s="762"/>
      <c r="O28" s="762"/>
      <c r="P28" s="762"/>
      <c r="Q28" s="549" t="s">
        <v>1006</v>
      </c>
      <c r="R28" s="754"/>
      <c r="S28" s="755"/>
      <c r="T28" s="756"/>
      <c r="U28" s="40"/>
    </row>
    <row r="29" spans="1:21" ht="16.5" x14ac:dyDescent="0.25">
      <c r="A29" s="13"/>
      <c r="B29" s="765" t="s">
        <v>1004</v>
      </c>
      <c r="C29" s="766"/>
      <c r="D29" s="766"/>
      <c r="E29" s="766"/>
      <c r="F29" s="767"/>
      <c r="G29" s="757" t="s">
        <v>1002</v>
      </c>
      <c r="H29" s="758"/>
      <c r="I29" s="757" t="s">
        <v>1001</v>
      </c>
      <c r="J29" s="758"/>
      <c r="K29" s="5"/>
      <c r="L29" s="765" t="s">
        <v>1004</v>
      </c>
      <c r="M29" s="766"/>
      <c r="N29" s="766"/>
      <c r="O29" s="766"/>
      <c r="P29" s="767"/>
      <c r="Q29" s="757" t="s">
        <v>1002</v>
      </c>
      <c r="R29" s="758"/>
      <c r="S29" s="757" t="s">
        <v>1001</v>
      </c>
      <c r="T29" s="758"/>
      <c r="U29" s="40"/>
    </row>
    <row r="30" spans="1:21" x14ac:dyDescent="0.2">
      <c r="A30" s="13"/>
      <c r="B30" s="768"/>
      <c r="C30" s="764"/>
      <c r="D30" s="764"/>
      <c r="E30" s="764"/>
      <c r="F30" s="764"/>
      <c r="G30" s="225"/>
      <c r="H30" s="547"/>
      <c r="I30" s="225"/>
      <c r="J30" s="547"/>
      <c r="K30" s="13"/>
      <c r="L30" s="768"/>
      <c r="M30" s="764"/>
      <c r="N30" s="764"/>
      <c r="O30" s="764"/>
      <c r="P30" s="764"/>
      <c r="Q30" s="225"/>
      <c r="R30" s="547"/>
      <c r="S30" s="225"/>
      <c r="T30" s="547"/>
      <c r="U30" s="40"/>
    </row>
    <row r="31" spans="1:21" x14ac:dyDescent="0.2">
      <c r="A31" s="13"/>
      <c r="B31" s="768"/>
      <c r="C31" s="764"/>
      <c r="D31" s="764"/>
      <c r="E31" s="764"/>
      <c r="F31" s="764"/>
      <c r="G31" s="225"/>
      <c r="H31" s="547"/>
      <c r="I31" s="225"/>
      <c r="J31" s="547"/>
      <c r="K31" s="13"/>
      <c r="L31" s="764"/>
      <c r="M31" s="764"/>
      <c r="N31" s="764"/>
      <c r="O31" s="764"/>
      <c r="P31" s="764"/>
      <c r="Q31" s="225"/>
      <c r="R31" s="547"/>
      <c r="S31" s="225"/>
      <c r="T31" s="547"/>
      <c r="U31" s="40"/>
    </row>
    <row r="32" spans="1:21" x14ac:dyDescent="0.2">
      <c r="A32" s="13"/>
      <c r="B32" s="768"/>
      <c r="C32" s="764"/>
      <c r="D32" s="764"/>
      <c r="E32" s="764"/>
      <c r="F32" s="764"/>
      <c r="G32" s="225"/>
      <c r="H32" s="547"/>
      <c r="I32" s="225"/>
      <c r="J32" s="547"/>
      <c r="K32" s="13"/>
      <c r="L32" s="764"/>
      <c r="M32" s="764"/>
      <c r="N32" s="764"/>
      <c r="O32" s="764"/>
      <c r="P32" s="764"/>
      <c r="Q32" s="225"/>
      <c r="R32" s="547"/>
      <c r="S32" s="225"/>
      <c r="T32" s="547"/>
      <c r="U32" s="40"/>
    </row>
    <row r="33" spans="1:21" x14ac:dyDescent="0.2">
      <c r="A33" s="13"/>
      <c r="B33" s="764"/>
      <c r="C33" s="764"/>
      <c r="D33" s="764"/>
      <c r="E33" s="764"/>
      <c r="F33" s="764"/>
      <c r="G33" s="225"/>
      <c r="H33" s="547"/>
      <c r="I33" s="225"/>
      <c r="J33" s="547"/>
      <c r="K33" s="13"/>
      <c r="L33" s="764"/>
      <c r="M33" s="764"/>
      <c r="N33" s="764"/>
      <c r="O33" s="764"/>
      <c r="P33" s="764"/>
      <c r="Q33" s="225"/>
      <c r="R33" s="547"/>
      <c r="S33" s="225"/>
      <c r="T33" s="547"/>
      <c r="U33" s="40"/>
    </row>
    <row r="34" spans="1:21" x14ac:dyDescent="0.2">
      <c r="A34" s="13"/>
      <c r="B34" s="764"/>
      <c r="C34" s="764"/>
      <c r="D34" s="764"/>
      <c r="E34" s="764"/>
      <c r="F34" s="764"/>
      <c r="G34" s="225"/>
      <c r="H34" s="547"/>
      <c r="I34" s="225"/>
      <c r="J34" s="547"/>
      <c r="K34" s="13"/>
      <c r="L34" s="764"/>
      <c r="M34" s="764"/>
      <c r="N34" s="764"/>
      <c r="O34" s="764"/>
      <c r="P34" s="764"/>
      <c r="Q34" s="225"/>
      <c r="R34" s="547"/>
      <c r="S34" s="225"/>
      <c r="T34" s="547"/>
      <c r="U34" s="40"/>
    </row>
    <row r="35" spans="1:21" ht="16.5" x14ac:dyDescent="0.25">
      <c r="A35" s="13"/>
      <c r="B35" s="763" t="s">
        <v>1005</v>
      </c>
      <c r="C35" s="763"/>
      <c r="D35" s="763"/>
      <c r="E35" s="763"/>
      <c r="F35" s="763"/>
      <c r="G35" s="549" t="s">
        <v>1006</v>
      </c>
      <c r="H35" s="759">
        <f>+H28-H30-H31-H32-H33-H34+J30+J31+J32+J33+J34</f>
        <v>0</v>
      </c>
      <c r="I35" s="760"/>
      <c r="J35" s="761"/>
      <c r="K35" s="13"/>
      <c r="L35" s="763" t="s">
        <v>1005</v>
      </c>
      <c r="M35" s="763"/>
      <c r="N35" s="763"/>
      <c r="O35" s="763"/>
      <c r="P35" s="763"/>
      <c r="Q35" s="549" t="s">
        <v>1006</v>
      </c>
      <c r="R35" s="759">
        <f>+R28+R30+R31+R32+R33+R34-T30-T31-T32-T33-T34</f>
        <v>0</v>
      </c>
      <c r="S35" s="760"/>
      <c r="T35" s="761"/>
      <c r="U35" s="40"/>
    </row>
    <row r="36" spans="1:21" ht="31.5" customHeight="1" x14ac:dyDescent="0.2">
      <c r="A36" s="13"/>
      <c r="B36" s="40"/>
      <c r="C36" s="40"/>
      <c r="D36" s="40"/>
      <c r="E36" s="40"/>
      <c r="F36" s="40"/>
      <c r="G36" s="40"/>
      <c r="H36" s="40"/>
      <c r="I36" s="40"/>
      <c r="J36" s="40"/>
      <c r="K36" s="13"/>
      <c r="L36" s="40"/>
      <c r="M36" s="40"/>
      <c r="N36" s="40"/>
      <c r="O36" s="40"/>
      <c r="P36" s="40"/>
      <c r="Q36" s="40"/>
      <c r="R36" s="40"/>
      <c r="S36" s="40"/>
      <c r="T36" s="40"/>
      <c r="U36" s="40"/>
    </row>
  </sheetData>
  <sheetProtection algorithmName="SHA-512" hashValue="/8JZTHLscMPfmuGxo7jaogXiKPhRXiFaVlh7Sg6CD+x/7l4oQ8SvJ9rS3u/w8zFspRCZRSn3rYb+E2XzcyOuoA==" saltValue="4Y4g2p9r56pkX0jHpiZIqA==" spinCount="100000" sheet="1" objects="1" scenarios="1" formatCells="0" formatColumns="0" formatRows="0" selectLockedCells="1"/>
  <mergeCells count="80">
    <mergeCell ref="R35:T35"/>
    <mergeCell ref="L30:P30"/>
    <mergeCell ref="L31:P31"/>
    <mergeCell ref="L32:P32"/>
    <mergeCell ref="L33:P33"/>
    <mergeCell ref="L34:P34"/>
    <mergeCell ref="L35:P35"/>
    <mergeCell ref="R25:T25"/>
    <mergeCell ref="L27:T27"/>
    <mergeCell ref="L28:P28"/>
    <mergeCell ref="R28:T28"/>
    <mergeCell ref="L29:P29"/>
    <mergeCell ref="Q29:R29"/>
    <mergeCell ref="S29:T29"/>
    <mergeCell ref="L25:P25"/>
    <mergeCell ref="L20:P20"/>
    <mergeCell ref="L21:P21"/>
    <mergeCell ref="L22:P22"/>
    <mergeCell ref="L23:P23"/>
    <mergeCell ref="L24:P24"/>
    <mergeCell ref="R15:T15"/>
    <mergeCell ref="L17:T17"/>
    <mergeCell ref="L18:P18"/>
    <mergeCell ref="R18:T18"/>
    <mergeCell ref="L19:P19"/>
    <mergeCell ref="Q19:R19"/>
    <mergeCell ref="S19:T19"/>
    <mergeCell ref="L15:P15"/>
    <mergeCell ref="L10:P10"/>
    <mergeCell ref="L11:P11"/>
    <mergeCell ref="L12:P12"/>
    <mergeCell ref="L13:P13"/>
    <mergeCell ref="L14:P14"/>
    <mergeCell ref="B33:F33"/>
    <mergeCell ref="B34:F34"/>
    <mergeCell ref="B35:F35"/>
    <mergeCell ref="H35:J35"/>
    <mergeCell ref="L7:T7"/>
    <mergeCell ref="L8:P8"/>
    <mergeCell ref="R8:T8"/>
    <mergeCell ref="L9:P9"/>
    <mergeCell ref="Q9:R9"/>
    <mergeCell ref="S9:T9"/>
    <mergeCell ref="B29:F29"/>
    <mergeCell ref="G29:H29"/>
    <mergeCell ref="I29:J29"/>
    <mergeCell ref="B30:F30"/>
    <mergeCell ref="B31:F31"/>
    <mergeCell ref="B32:F32"/>
    <mergeCell ref="B28:F28"/>
    <mergeCell ref="H28:J28"/>
    <mergeCell ref="B19:F19"/>
    <mergeCell ref="G19:H19"/>
    <mergeCell ref="I19:J19"/>
    <mergeCell ref="B20:F20"/>
    <mergeCell ref="B21:F21"/>
    <mergeCell ref="B22:F22"/>
    <mergeCell ref="B23:F23"/>
    <mergeCell ref="B24:F24"/>
    <mergeCell ref="B25:F25"/>
    <mergeCell ref="H25:J25"/>
    <mergeCell ref="B27:J27"/>
    <mergeCell ref="H15:J15"/>
    <mergeCell ref="B8:F8"/>
    <mergeCell ref="B15:F15"/>
    <mergeCell ref="B17:J17"/>
    <mergeCell ref="B18:F18"/>
    <mergeCell ref="H18:J18"/>
    <mergeCell ref="B13:F13"/>
    <mergeCell ref="B14:F14"/>
    <mergeCell ref="B9:F9"/>
    <mergeCell ref="B11:F11"/>
    <mergeCell ref="B12:F12"/>
    <mergeCell ref="B10:F10"/>
    <mergeCell ref="R3:S4"/>
    <mergeCell ref="B5:J5"/>
    <mergeCell ref="B7:J7"/>
    <mergeCell ref="H8:J8"/>
    <mergeCell ref="I9:J9"/>
    <mergeCell ref="G9:H9"/>
  </mergeCells>
  <printOptions horizontalCentered="1" verticalCentered="1"/>
  <pageMargins left="0.39370078740157483" right="0.39370078740157483" top="0.39370078740157483" bottom="0.39370078740157483" header="0.31496062992125984" footer="0.31496062992125984"/>
  <pageSetup paperSize="9" scale="80" orientation="landscape" horizontalDpi="0" verticalDpi="0" r:id="rId1"/>
  <headerFooter scaleWithDoc="0"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sheetPr>
  <dimension ref="A1:U55"/>
  <sheetViews>
    <sheetView showGridLines="0" zoomScale="120" zoomScaleNormal="120" workbookViewId="0">
      <selection activeCell="H13" sqref="H13"/>
    </sheetView>
  </sheetViews>
  <sheetFormatPr baseColWidth="10" defaultRowHeight="12.75" x14ac:dyDescent="0.2"/>
  <cols>
    <col min="1" max="1" width="2.7109375" customWidth="1"/>
    <col min="2" max="2" width="12.85546875" customWidth="1"/>
    <col min="3" max="3" width="2.7109375" customWidth="1"/>
    <col min="4" max="4" width="12.7109375" customWidth="1"/>
    <col min="5" max="5" width="1.7109375" customWidth="1"/>
    <col min="6" max="6" width="12.7109375" customWidth="1"/>
    <col min="7" max="7" width="1.7109375" customWidth="1"/>
    <col min="8" max="8" width="12.7109375" customWidth="1"/>
    <col min="9" max="9" width="1.5703125" customWidth="1"/>
    <col min="10" max="10" width="12.7109375" customWidth="1"/>
    <col min="11" max="11" width="1.5703125" customWidth="1"/>
    <col min="12" max="12" width="12.7109375" customWidth="1"/>
    <col min="13" max="13" width="1.7109375" customWidth="1"/>
    <col min="14" max="14" width="12.7109375" customWidth="1"/>
    <col min="15" max="15" width="2.7109375" customWidth="1"/>
    <col min="16" max="16" width="12.7109375" customWidth="1"/>
    <col min="17" max="17" width="2.7109375" customWidth="1"/>
    <col min="18" max="19" width="12.7109375" customWidth="1"/>
    <col min="20" max="21" width="1.7109375" customWidth="1"/>
  </cols>
  <sheetData>
    <row r="1" spans="1:21" x14ac:dyDescent="0.2">
      <c r="A1" s="1"/>
      <c r="B1" s="13"/>
      <c r="C1" s="13"/>
      <c r="D1" s="13"/>
      <c r="E1" s="13"/>
      <c r="F1" s="1"/>
      <c r="G1" s="1"/>
      <c r="H1" s="1"/>
      <c r="I1" s="1"/>
      <c r="J1" s="1"/>
      <c r="K1" s="1"/>
      <c r="L1" s="1"/>
      <c r="M1" s="1"/>
      <c r="N1" s="1"/>
      <c r="O1" s="1"/>
      <c r="P1" s="1"/>
      <c r="Q1" s="1"/>
      <c r="R1" s="1"/>
      <c r="S1" s="1"/>
      <c r="T1" s="1"/>
      <c r="U1" s="2"/>
    </row>
    <row r="2" spans="1:21" x14ac:dyDescent="0.2">
      <c r="A2" s="1"/>
      <c r="B2" s="544" t="str">
        <f>+'Datos Generales'!D13</f>
        <v xml:space="preserve">  </v>
      </c>
      <c r="C2" s="229"/>
      <c r="D2" s="230" t="str">
        <f>+'Datos Generales'!D14</f>
        <v xml:space="preserve"> </v>
      </c>
      <c r="E2" s="229"/>
      <c r="F2" s="544" t="str">
        <f>+'Datos Generales'!D15</f>
        <v xml:space="preserve"> </v>
      </c>
      <c r="G2" s="229"/>
      <c r="H2" s="544" t="str">
        <f>+'Datos Generales'!D16</f>
        <v xml:space="preserve"> </v>
      </c>
      <c r="I2" s="225"/>
      <c r="J2" s="40"/>
      <c r="K2" s="40"/>
      <c r="L2" s="40"/>
      <c r="M2" s="40"/>
      <c r="N2" s="40"/>
      <c r="O2" s="40"/>
      <c r="P2" s="220" t="s">
        <v>160</v>
      </c>
      <c r="Q2" s="1"/>
      <c r="R2" s="1"/>
      <c r="S2" s="1"/>
      <c r="T2" s="38"/>
      <c r="U2" s="603"/>
    </row>
    <row r="3" spans="1:21" ht="16.5" x14ac:dyDescent="0.2">
      <c r="A3" s="13"/>
      <c r="B3" s="545">
        <f>+'Datos Generales'!D17</f>
        <v>0</v>
      </c>
      <c r="C3" s="232"/>
      <c r="D3" s="232"/>
      <c r="E3" s="232"/>
      <c r="F3" s="232"/>
      <c r="G3" s="232"/>
      <c r="H3" s="232"/>
      <c r="I3" s="40"/>
      <c r="J3" s="40"/>
      <c r="K3" s="40"/>
      <c r="L3" s="40"/>
      <c r="M3" s="40"/>
      <c r="N3" s="40"/>
      <c r="O3" s="40"/>
      <c r="P3" s="220" t="s">
        <v>17</v>
      </c>
      <c r="Q3" s="1"/>
      <c r="R3" s="751"/>
      <c r="S3" s="751"/>
      <c r="T3" s="38"/>
      <c r="U3" s="603"/>
    </row>
    <row r="4" spans="1:21" x14ac:dyDescent="0.2">
      <c r="A4" s="1"/>
      <c r="B4" s="221" t="str">
        <f>+'Datos Generales'!D12</f>
        <v xml:space="preserve"> </v>
      </c>
      <c r="C4" s="221">
        <f>+'Datos Generales'!J12</f>
        <v>0</v>
      </c>
      <c r="D4" s="40"/>
      <c r="E4" s="40"/>
      <c r="F4" s="40"/>
      <c r="G4" s="40"/>
      <c r="H4" s="40"/>
      <c r="I4" s="40"/>
      <c r="J4" s="40"/>
      <c r="K4" s="40"/>
      <c r="L4" s="40"/>
      <c r="M4" s="40"/>
      <c r="N4" s="40"/>
      <c r="O4" s="40"/>
      <c r="P4" s="220">
        <f>+'Datos Generales'!D11</f>
        <v>2025</v>
      </c>
      <c r="Q4" s="1"/>
      <c r="R4" s="751"/>
      <c r="S4" s="751"/>
      <c r="T4" s="38"/>
      <c r="U4" s="603"/>
    </row>
    <row r="5" spans="1:21" ht="20.25" x14ac:dyDescent="0.2">
      <c r="A5" s="13"/>
      <c r="B5" s="752" t="s">
        <v>97</v>
      </c>
      <c r="C5" s="752"/>
      <c r="D5" s="752"/>
      <c r="E5" s="752"/>
      <c r="F5" s="752"/>
      <c r="G5" s="752"/>
      <c r="H5" s="752"/>
      <c r="I5" s="752"/>
      <c r="J5" s="752"/>
      <c r="K5" s="40"/>
      <c r="L5" s="40"/>
      <c r="M5" s="40"/>
      <c r="N5" s="40"/>
      <c r="O5" s="40"/>
      <c r="P5" s="40"/>
      <c r="Q5" s="40"/>
      <c r="R5" s="40"/>
      <c r="S5" s="40"/>
      <c r="T5" s="40"/>
      <c r="U5" s="603"/>
    </row>
    <row r="6" spans="1:21" x14ac:dyDescent="0.2">
      <c r="A6" s="1"/>
      <c r="B6" s="38"/>
      <c r="C6" s="38"/>
      <c r="D6" s="38"/>
      <c r="E6" s="38"/>
      <c r="F6" s="38"/>
      <c r="G6" s="38"/>
      <c r="H6" s="38"/>
      <c r="I6" s="38"/>
      <c r="J6" s="38"/>
      <c r="K6" s="38"/>
      <c r="L6" s="38"/>
      <c r="M6" s="38"/>
      <c r="N6" s="38"/>
      <c r="O6" s="38"/>
      <c r="P6" s="38"/>
      <c r="Q6" s="38"/>
      <c r="R6" s="38"/>
      <c r="S6" s="38"/>
      <c r="T6" s="38"/>
      <c r="U6" s="603"/>
    </row>
    <row r="7" spans="1:21" ht="67.5" x14ac:dyDescent="0.2">
      <c r="A7" s="13"/>
      <c r="B7" s="769" t="s">
        <v>70</v>
      </c>
      <c r="C7" s="770"/>
      <c r="D7" s="771"/>
      <c r="E7" s="42"/>
      <c r="F7" s="142" t="s">
        <v>295</v>
      </c>
      <c r="G7" s="35"/>
      <c r="H7" s="142" t="s">
        <v>296</v>
      </c>
      <c r="I7" s="35"/>
      <c r="J7" s="142" t="s">
        <v>297</v>
      </c>
      <c r="K7" s="42"/>
      <c r="L7" s="142" t="s">
        <v>293</v>
      </c>
      <c r="M7" s="42"/>
      <c r="N7" s="281" t="s">
        <v>98</v>
      </c>
      <c r="O7" s="42"/>
      <c r="P7" s="281" t="s">
        <v>99</v>
      </c>
      <c r="Q7" s="40"/>
      <c r="R7" s="518" t="s">
        <v>980</v>
      </c>
      <c r="S7" s="519" t="s">
        <v>981</v>
      </c>
      <c r="T7" s="42"/>
      <c r="U7" s="603"/>
    </row>
    <row r="8" spans="1:21" ht="13.5" x14ac:dyDescent="0.25">
      <c r="A8" s="1"/>
      <c r="B8" s="23"/>
      <c r="C8" s="22"/>
      <c r="D8" s="22"/>
      <c r="E8" s="22"/>
      <c r="F8" s="23"/>
      <c r="G8" s="22"/>
      <c r="H8" s="22"/>
      <c r="I8" s="22"/>
      <c r="J8" s="22"/>
      <c r="K8" s="22"/>
      <c r="L8" s="22"/>
      <c r="M8" s="22"/>
      <c r="N8" s="22"/>
      <c r="O8" s="22"/>
      <c r="P8" s="22"/>
      <c r="Q8" s="40"/>
      <c r="R8" s="22"/>
      <c r="S8" s="22"/>
      <c r="T8" s="22"/>
      <c r="U8" s="603"/>
    </row>
    <row r="9" spans="1:21" ht="13.5" x14ac:dyDescent="0.25">
      <c r="A9" s="772" t="s">
        <v>298</v>
      </c>
      <c r="B9" s="775" t="s">
        <v>1048</v>
      </c>
      <c r="C9" s="775"/>
      <c r="D9" s="776"/>
      <c r="E9" s="288"/>
      <c r="F9" s="289"/>
      <c r="G9" s="298"/>
      <c r="H9" s="299"/>
      <c r="I9" s="300"/>
      <c r="J9" s="299"/>
      <c r="K9" s="300"/>
      <c r="L9" s="299"/>
      <c r="M9" s="298"/>
      <c r="N9" s="290"/>
      <c r="O9" s="288"/>
      <c r="P9" s="290"/>
      <c r="Q9" s="40"/>
      <c r="R9" s="297"/>
      <c r="S9" s="297"/>
      <c r="T9" s="44"/>
      <c r="U9" s="604"/>
    </row>
    <row r="10" spans="1:21" ht="13.5" x14ac:dyDescent="0.25">
      <c r="A10" s="773"/>
      <c r="B10" s="777" t="s">
        <v>225</v>
      </c>
      <c r="C10" s="777"/>
      <c r="D10" s="778"/>
      <c r="E10" s="288"/>
      <c r="F10" s="291"/>
      <c r="G10" s="298"/>
      <c r="H10" s="299"/>
      <c r="I10" s="300"/>
      <c r="J10" s="299"/>
      <c r="K10" s="300"/>
      <c r="L10" s="299"/>
      <c r="M10" s="298"/>
      <c r="N10" s="292"/>
      <c r="O10" s="288"/>
      <c r="P10" s="292"/>
      <c r="Q10" s="40"/>
      <c r="R10" s="297"/>
      <c r="S10" s="297"/>
      <c r="T10" s="44"/>
      <c r="U10" s="604"/>
    </row>
    <row r="11" spans="1:21" ht="13.5" x14ac:dyDescent="0.25">
      <c r="A11" s="773"/>
      <c r="B11" s="777" t="s">
        <v>1049</v>
      </c>
      <c r="C11" s="777"/>
      <c r="D11" s="778"/>
      <c r="E11" s="288"/>
      <c r="F11" s="291"/>
      <c r="G11" s="298"/>
      <c r="H11" s="299"/>
      <c r="I11" s="300"/>
      <c r="J11" s="299"/>
      <c r="K11" s="300"/>
      <c r="L11" s="299"/>
      <c r="M11" s="298"/>
      <c r="N11" s="292"/>
      <c r="O11" s="288"/>
      <c r="P11" s="292"/>
      <c r="Q11" s="40"/>
      <c r="R11" s="297"/>
      <c r="S11" s="297"/>
      <c r="T11" s="44"/>
      <c r="U11" s="604"/>
    </row>
    <row r="12" spans="1:21" ht="13.5" x14ac:dyDescent="0.25">
      <c r="A12" s="774"/>
      <c r="B12" s="779"/>
      <c r="C12" s="779"/>
      <c r="D12" s="780"/>
      <c r="E12" s="288"/>
      <c r="F12" s="293"/>
      <c r="G12" s="298"/>
      <c r="H12" s="299"/>
      <c r="I12" s="300"/>
      <c r="J12" s="298"/>
      <c r="K12" s="299"/>
      <c r="L12" s="298"/>
      <c r="M12" s="299"/>
      <c r="N12" s="292"/>
      <c r="O12" s="288"/>
      <c r="P12" s="292"/>
      <c r="Q12" s="40"/>
      <c r="R12" s="297"/>
      <c r="S12" s="297"/>
      <c r="T12" s="44"/>
      <c r="U12" s="604"/>
    </row>
    <row r="13" spans="1:21" ht="13.5" x14ac:dyDescent="0.25">
      <c r="A13" s="772" t="s">
        <v>283</v>
      </c>
      <c r="B13" s="777" t="s">
        <v>291</v>
      </c>
      <c r="C13" s="777"/>
      <c r="D13" s="778"/>
      <c r="E13" s="302"/>
      <c r="F13" s="301"/>
      <c r="G13" s="302"/>
      <c r="H13" s="289"/>
      <c r="I13" s="132"/>
      <c r="J13" s="298"/>
      <c r="K13" s="299"/>
      <c r="L13" s="298"/>
      <c r="M13" s="299"/>
      <c r="N13" s="292"/>
      <c r="O13" s="288"/>
      <c r="P13" s="292"/>
      <c r="Q13" s="40"/>
      <c r="R13" s="297"/>
      <c r="S13" s="297"/>
      <c r="T13" s="44"/>
      <c r="U13" s="604"/>
    </row>
    <row r="14" spans="1:21" ht="13.5" x14ac:dyDescent="0.25">
      <c r="A14" s="773"/>
      <c r="B14" s="777" t="s">
        <v>292</v>
      </c>
      <c r="C14" s="777"/>
      <c r="D14" s="778"/>
      <c r="E14" s="302"/>
      <c r="F14" s="301"/>
      <c r="G14" s="302"/>
      <c r="H14" s="291"/>
      <c r="I14" s="132"/>
      <c r="J14" s="298"/>
      <c r="K14" s="299"/>
      <c r="L14" s="298"/>
      <c r="M14" s="299"/>
      <c r="N14" s="292"/>
      <c r="O14" s="288"/>
      <c r="P14" s="292"/>
      <c r="Q14" s="40"/>
      <c r="R14" s="297"/>
      <c r="S14" s="297"/>
      <c r="T14" s="44"/>
      <c r="U14" s="604"/>
    </row>
    <row r="15" spans="1:21" ht="13.5" x14ac:dyDescent="0.25">
      <c r="A15" s="773"/>
      <c r="B15" s="777" t="s">
        <v>294</v>
      </c>
      <c r="C15" s="777"/>
      <c r="D15" s="778"/>
      <c r="E15" s="302"/>
      <c r="F15" s="301"/>
      <c r="G15" s="302"/>
      <c r="H15" s="291"/>
      <c r="I15" s="132"/>
      <c r="J15" s="298"/>
      <c r="K15" s="299"/>
      <c r="L15" s="298"/>
      <c r="M15" s="299"/>
      <c r="N15" s="292"/>
      <c r="O15" s="288"/>
      <c r="P15" s="292"/>
      <c r="Q15" s="40"/>
      <c r="R15" s="297"/>
      <c r="S15" s="297"/>
      <c r="T15" s="44"/>
      <c r="U15" s="604"/>
    </row>
    <row r="16" spans="1:21" ht="13.5" x14ac:dyDescent="0.25">
      <c r="A16" s="774"/>
      <c r="B16" s="777"/>
      <c r="C16" s="777"/>
      <c r="D16" s="778"/>
      <c r="E16" s="302"/>
      <c r="F16" s="301"/>
      <c r="G16" s="302"/>
      <c r="H16" s="293"/>
      <c r="I16" s="132"/>
      <c r="J16" s="132"/>
      <c r="K16" s="132"/>
      <c r="L16" s="132"/>
      <c r="M16" s="298"/>
      <c r="N16" s="292"/>
      <c r="O16" s="288"/>
      <c r="P16" s="294"/>
      <c r="Q16" s="40"/>
      <c r="R16" s="297"/>
      <c r="S16" s="297"/>
      <c r="T16" s="44"/>
      <c r="U16" s="604"/>
    </row>
    <row r="17" spans="1:21" ht="50.1" customHeight="1" x14ac:dyDescent="0.25">
      <c r="A17" s="784" t="s">
        <v>299</v>
      </c>
      <c r="B17" s="781" t="s">
        <v>379</v>
      </c>
      <c r="C17" s="782"/>
      <c r="D17" s="783"/>
      <c r="E17" s="303"/>
      <c r="F17" s="301"/>
      <c r="G17" s="303"/>
      <c r="H17" s="299"/>
      <c r="I17" s="295"/>
      <c r="J17" s="312"/>
      <c r="K17" s="295"/>
      <c r="L17" s="299"/>
      <c r="M17" s="288"/>
      <c r="N17" s="297"/>
      <c r="O17" s="288"/>
      <c r="P17" s="299"/>
      <c r="Q17" s="40"/>
      <c r="R17" s="294"/>
      <c r="S17" s="294"/>
      <c r="T17" s="44"/>
      <c r="U17" s="604"/>
    </row>
    <row r="18" spans="1:21" ht="50.1" customHeight="1" x14ac:dyDescent="0.25">
      <c r="A18" s="785"/>
      <c r="B18" s="781" t="s">
        <v>993</v>
      </c>
      <c r="C18" s="782"/>
      <c r="D18" s="783"/>
      <c r="E18" s="303"/>
      <c r="F18" s="301"/>
      <c r="G18" s="303"/>
      <c r="H18" s="299"/>
      <c r="I18" s="295"/>
      <c r="J18" s="312"/>
      <c r="K18" s="295"/>
      <c r="L18" s="299"/>
      <c r="M18" s="288"/>
      <c r="N18" s="297"/>
      <c r="O18" s="288"/>
      <c r="P18" s="297"/>
      <c r="Q18" s="40"/>
      <c r="R18" s="294"/>
      <c r="S18" s="294"/>
      <c r="T18" s="44"/>
      <c r="U18" s="604"/>
    </row>
    <row r="19" spans="1:21" ht="50.1" customHeight="1" x14ac:dyDescent="0.25">
      <c r="A19" s="785"/>
      <c r="B19" s="781" t="s">
        <v>994</v>
      </c>
      <c r="C19" s="782"/>
      <c r="D19" s="783"/>
      <c r="E19" s="303"/>
      <c r="F19" s="301"/>
      <c r="G19" s="301"/>
      <c r="H19" s="301"/>
      <c r="I19" s="295"/>
      <c r="J19" s="312"/>
      <c r="K19" s="295"/>
      <c r="L19" s="299"/>
      <c r="M19" s="288"/>
      <c r="N19" s="297"/>
      <c r="O19" s="288"/>
      <c r="P19" s="299"/>
      <c r="Q19" s="40"/>
      <c r="R19" s="294"/>
      <c r="S19" s="294"/>
      <c r="T19" s="44"/>
      <c r="U19" s="604"/>
    </row>
    <row r="20" spans="1:21" ht="50.1" customHeight="1" x14ac:dyDescent="0.25">
      <c r="A20" s="785"/>
      <c r="B20" s="781" t="s">
        <v>380</v>
      </c>
      <c r="C20" s="782"/>
      <c r="D20" s="783"/>
      <c r="E20" s="303"/>
      <c r="F20" s="301"/>
      <c r="G20" s="301"/>
      <c r="H20" s="301"/>
      <c r="I20" s="295"/>
      <c r="J20" s="312"/>
      <c r="K20" s="295"/>
      <c r="L20" s="299"/>
      <c r="M20" s="288"/>
      <c r="N20" s="290"/>
      <c r="O20" s="288"/>
      <c r="P20" s="299"/>
      <c r="Q20" s="40"/>
      <c r="R20" s="294"/>
      <c r="S20" s="294"/>
      <c r="T20" s="44"/>
      <c r="U20" s="604"/>
    </row>
    <row r="21" spans="1:21" ht="50.1" customHeight="1" x14ac:dyDescent="0.25">
      <c r="A21" s="785"/>
      <c r="B21" s="781" t="s">
        <v>995</v>
      </c>
      <c r="C21" s="782"/>
      <c r="D21" s="783"/>
      <c r="E21" s="303"/>
      <c r="F21" s="301"/>
      <c r="G21" s="301"/>
      <c r="H21" s="301"/>
      <c r="I21" s="295"/>
      <c r="J21" s="312"/>
      <c r="K21" s="295"/>
      <c r="L21" s="299"/>
      <c r="M21" s="288"/>
      <c r="N21" s="290"/>
      <c r="O21" s="288"/>
      <c r="P21" s="299"/>
      <c r="Q21" s="40"/>
      <c r="R21" s="294"/>
      <c r="S21" s="294"/>
      <c r="T21" s="44"/>
      <c r="U21" s="604"/>
    </row>
    <row r="22" spans="1:21" ht="50.1" customHeight="1" x14ac:dyDescent="0.25">
      <c r="A22" s="785"/>
      <c r="B22" s="781" t="s">
        <v>1050</v>
      </c>
      <c r="C22" s="782"/>
      <c r="D22" s="783"/>
      <c r="E22" s="303"/>
      <c r="F22" s="301"/>
      <c r="G22" s="301"/>
      <c r="H22" s="301"/>
      <c r="I22" s="295"/>
      <c r="J22" s="312"/>
      <c r="K22" s="295"/>
      <c r="L22" s="299"/>
      <c r="M22" s="288"/>
      <c r="N22" s="290"/>
      <c r="O22" s="288"/>
      <c r="P22" s="299"/>
      <c r="Q22" s="40"/>
      <c r="R22" s="294"/>
      <c r="S22" s="294"/>
      <c r="T22" s="44"/>
      <c r="U22" s="604"/>
    </row>
    <row r="23" spans="1:21" ht="50.1" customHeight="1" x14ac:dyDescent="0.25">
      <c r="A23" s="785"/>
      <c r="B23" s="781" t="s">
        <v>996</v>
      </c>
      <c r="C23" s="782"/>
      <c r="D23" s="783"/>
      <c r="E23" s="303"/>
      <c r="F23" s="301"/>
      <c r="G23" s="301"/>
      <c r="H23" s="301"/>
      <c r="I23" s="295"/>
      <c r="J23" s="312"/>
      <c r="K23" s="295"/>
      <c r="L23" s="299"/>
      <c r="M23" s="288"/>
      <c r="N23" s="290"/>
      <c r="O23" s="288"/>
      <c r="P23" s="299"/>
      <c r="Q23" s="40"/>
      <c r="R23" s="294"/>
      <c r="S23" s="294"/>
      <c r="T23" s="44"/>
      <c r="U23" s="604"/>
    </row>
    <row r="24" spans="1:21" ht="50.1" customHeight="1" x14ac:dyDescent="0.25">
      <c r="A24" s="786"/>
      <c r="B24" s="781" t="s">
        <v>997</v>
      </c>
      <c r="C24" s="782"/>
      <c r="D24" s="783"/>
      <c r="E24" s="303"/>
      <c r="F24" s="301"/>
      <c r="G24" s="301"/>
      <c r="H24" s="301"/>
      <c r="I24" s="295"/>
      <c r="J24" s="312"/>
      <c r="K24" s="295"/>
      <c r="L24" s="299"/>
      <c r="M24" s="288"/>
      <c r="N24" s="290"/>
      <c r="O24" s="288"/>
      <c r="P24" s="299"/>
      <c r="Q24" s="40"/>
      <c r="R24" s="294"/>
      <c r="S24" s="294"/>
      <c r="T24" s="44"/>
      <c r="U24" s="604"/>
    </row>
    <row r="25" spans="1:21" ht="13.5" x14ac:dyDescent="0.25">
      <c r="A25" s="784" t="s">
        <v>300</v>
      </c>
      <c r="B25" s="787"/>
      <c r="C25" s="788"/>
      <c r="D25" s="789"/>
      <c r="E25" s="302"/>
      <c r="F25" s="301"/>
      <c r="G25" s="301"/>
      <c r="H25" s="301"/>
      <c r="I25" s="288"/>
      <c r="J25" s="301"/>
      <c r="K25" s="301"/>
      <c r="L25" s="289"/>
      <c r="M25" s="288"/>
      <c r="N25" s="290"/>
      <c r="O25" s="288"/>
      <c r="P25" s="290"/>
      <c r="Q25" s="40"/>
      <c r="R25" s="294"/>
      <c r="S25" s="294"/>
      <c r="T25" s="44"/>
      <c r="U25" s="604"/>
    </row>
    <row r="26" spans="1:21" ht="13.5" x14ac:dyDescent="0.25">
      <c r="A26" s="785"/>
      <c r="B26" s="790"/>
      <c r="C26" s="777"/>
      <c r="D26" s="791"/>
      <c r="E26" s="302"/>
      <c r="F26" s="301"/>
      <c r="G26" s="301"/>
      <c r="H26" s="301"/>
      <c r="I26" s="288"/>
      <c r="J26" s="301"/>
      <c r="K26" s="301"/>
      <c r="L26" s="291"/>
      <c r="M26" s="288"/>
      <c r="N26" s="292"/>
      <c r="O26" s="288"/>
      <c r="P26" s="292"/>
      <c r="Q26" s="40"/>
      <c r="R26" s="294"/>
      <c r="S26" s="294"/>
      <c r="T26" s="44"/>
      <c r="U26" s="604"/>
    </row>
    <row r="27" spans="1:21" ht="13.5" x14ac:dyDescent="0.25">
      <c r="A27" s="785"/>
      <c r="B27" s="790"/>
      <c r="C27" s="777"/>
      <c r="D27" s="791"/>
      <c r="E27" s="302"/>
      <c r="F27" s="301"/>
      <c r="G27" s="301"/>
      <c r="H27" s="301"/>
      <c r="I27" s="288"/>
      <c r="J27" s="301"/>
      <c r="K27" s="301"/>
      <c r="L27" s="291"/>
      <c r="M27" s="288"/>
      <c r="N27" s="292"/>
      <c r="O27" s="288"/>
      <c r="P27" s="292"/>
      <c r="Q27" s="40"/>
      <c r="R27" s="294"/>
      <c r="S27" s="294"/>
      <c r="T27" s="44"/>
      <c r="U27" s="604"/>
    </row>
    <row r="28" spans="1:21" ht="13.5" x14ac:dyDescent="0.25">
      <c r="A28" s="786"/>
      <c r="B28" s="792"/>
      <c r="C28" s="793"/>
      <c r="D28" s="794"/>
      <c r="E28" s="302"/>
      <c r="F28" s="301"/>
      <c r="G28" s="301"/>
      <c r="H28" s="301"/>
      <c r="I28" s="288"/>
      <c r="J28" s="301"/>
      <c r="K28" s="301"/>
      <c r="L28" s="293"/>
      <c r="M28" s="288"/>
      <c r="N28" s="294"/>
      <c r="O28" s="288"/>
      <c r="P28" s="294"/>
      <c r="Q28" s="40"/>
      <c r="R28" s="294"/>
      <c r="S28" s="294"/>
      <c r="T28" s="44"/>
      <c r="U28" s="604"/>
    </row>
    <row r="29" spans="1:21" ht="13.5" x14ac:dyDescent="0.25">
      <c r="A29" s="15"/>
      <c r="B29" s="796"/>
      <c r="C29" s="796"/>
      <c r="D29" s="796"/>
      <c r="E29" s="38"/>
      <c r="F29" s="43"/>
      <c r="G29" s="43"/>
      <c r="H29" s="43"/>
      <c r="I29" s="43"/>
      <c r="J29" s="43"/>
      <c r="K29" s="43"/>
      <c r="L29" s="43"/>
      <c r="M29" s="43"/>
      <c r="N29" s="43"/>
      <c r="O29" s="43"/>
      <c r="P29" s="43"/>
      <c r="Q29" s="40"/>
      <c r="R29" s="40"/>
      <c r="S29" s="40"/>
      <c r="T29" s="43"/>
      <c r="U29" s="604"/>
    </row>
    <row r="30" spans="1:21" ht="13.5" x14ac:dyDescent="0.25">
      <c r="A30" s="15"/>
      <c r="B30" s="797" t="s">
        <v>91</v>
      </c>
      <c r="C30" s="798"/>
      <c r="D30" s="799"/>
      <c r="E30" s="282"/>
      <c r="F30" s="283">
        <f>SUM(F9:F28)</f>
        <v>0</v>
      </c>
      <c r="G30" s="284"/>
      <c r="H30" s="283">
        <f>SUM(H9:H28)</f>
        <v>0</v>
      </c>
      <c r="I30" s="285"/>
      <c r="J30" s="283">
        <f>SUM(J9:J28)</f>
        <v>0</v>
      </c>
      <c r="K30" s="285"/>
      <c r="L30" s="283">
        <f>SUM(L9:L28)</f>
        <v>0</v>
      </c>
      <c r="M30" s="285"/>
      <c r="N30" s="286">
        <f>SUM(N9:N28)</f>
        <v>0</v>
      </c>
      <c r="O30" s="287"/>
      <c r="P30" s="286">
        <f>SUM(P9:P28)</f>
        <v>0</v>
      </c>
      <c r="Q30" s="40"/>
      <c r="R30" s="286">
        <f t="shared" ref="R30:S30" si="0">SUM(R9:R28)</f>
        <v>0</v>
      </c>
      <c r="S30" s="286">
        <f t="shared" si="0"/>
        <v>0</v>
      </c>
      <c r="T30" s="43"/>
      <c r="U30" s="604"/>
    </row>
    <row r="31" spans="1:21" ht="13.5" x14ac:dyDescent="0.25">
      <c r="A31" s="15"/>
      <c r="B31" s="796"/>
      <c r="C31" s="796"/>
      <c r="D31" s="796"/>
      <c r="E31" s="38"/>
      <c r="F31" s="45"/>
      <c r="G31" s="38"/>
      <c r="H31" s="45"/>
      <c r="I31" s="38"/>
      <c r="J31" s="45"/>
      <c r="K31" s="38"/>
      <c r="L31" s="45"/>
      <c r="M31" s="38"/>
      <c r="N31" s="45"/>
      <c r="O31" s="38"/>
      <c r="P31" s="46"/>
      <c r="Q31" s="40"/>
      <c r="R31" s="46"/>
      <c r="S31" s="46"/>
      <c r="T31" s="38"/>
      <c r="U31" s="604"/>
    </row>
    <row r="32" spans="1:21" ht="27" x14ac:dyDescent="0.25">
      <c r="A32" s="15"/>
      <c r="B32" s="800" t="s">
        <v>94</v>
      </c>
      <c r="C32" s="801"/>
      <c r="D32" s="802"/>
      <c r="E32" s="85"/>
      <c r="F32" s="223">
        <v>47</v>
      </c>
      <c r="G32" s="51"/>
      <c r="H32" s="223">
        <v>48</v>
      </c>
      <c r="I32" s="50"/>
      <c r="J32" s="516" t="s">
        <v>979</v>
      </c>
      <c r="K32" s="50"/>
      <c r="L32" s="224">
        <v>57</v>
      </c>
      <c r="M32" s="50"/>
      <c r="N32" s="224">
        <v>60</v>
      </c>
      <c r="O32" s="517"/>
      <c r="P32" s="224">
        <v>77</v>
      </c>
      <c r="Q32" s="40"/>
      <c r="R32" s="40"/>
      <c r="S32" s="40"/>
      <c r="T32" s="225"/>
      <c r="U32" s="604"/>
    </row>
    <row r="33" spans="1:21" ht="13.5" x14ac:dyDescent="0.25">
      <c r="A33" s="15"/>
      <c r="B33" s="796"/>
      <c r="C33" s="796"/>
      <c r="D33" s="796"/>
      <c r="E33" s="38"/>
      <c r="F33" s="46"/>
      <c r="G33" s="38"/>
      <c r="H33" s="45"/>
      <c r="I33" s="38"/>
      <c r="J33" s="45"/>
      <c r="K33" s="38"/>
      <c r="L33" s="38"/>
      <c r="M33" s="38"/>
      <c r="N33" s="45"/>
      <c r="O33" s="38"/>
      <c r="P33" s="45"/>
      <c r="Q33" s="40"/>
      <c r="R33" s="45"/>
      <c r="S33" s="45"/>
      <c r="T33" s="38"/>
      <c r="U33" s="604"/>
    </row>
    <row r="34" spans="1:21" ht="13.5" x14ac:dyDescent="0.25">
      <c r="A34" s="15"/>
      <c r="B34" s="803" t="s">
        <v>161</v>
      </c>
      <c r="C34" s="804"/>
      <c r="D34" s="805"/>
      <c r="E34" s="38"/>
      <c r="F34" s="46"/>
      <c r="G34" s="38"/>
      <c r="H34" s="228"/>
      <c r="I34" s="38"/>
      <c r="J34" s="45"/>
      <c r="K34" s="38"/>
      <c r="L34" s="228"/>
      <c r="M34" s="38"/>
      <c r="N34" s="45"/>
      <c r="O34" s="38"/>
      <c r="P34" s="45"/>
      <c r="Q34" s="40"/>
      <c r="R34" s="45"/>
      <c r="S34" s="45"/>
      <c r="T34" s="38"/>
      <c r="U34" s="604"/>
    </row>
    <row r="35" spans="1:21" ht="13.5" x14ac:dyDescent="0.25">
      <c r="A35" s="15"/>
      <c r="B35" s="619"/>
      <c r="C35" s="619"/>
      <c r="D35" s="619"/>
      <c r="E35" s="38"/>
      <c r="F35" s="46"/>
      <c r="G35" s="38"/>
      <c r="H35" s="45"/>
      <c r="I35" s="38"/>
      <c r="J35" s="45"/>
      <c r="K35" s="38"/>
      <c r="L35" s="38"/>
      <c r="M35" s="38"/>
      <c r="N35" s="45"/>
      <c r="O35" s="38"/>
      <c r="P35" s="45"/>
      <c r="Q35" s="40"/>
      <c r="R35" s="45"/>
      <c r="S35" s="45"/>
      <c r="T35" s="38"/>
      <c r="U35" s="604"/>
    </row>
    <row r="36" spans="1:21" ht="13.5" x14ac:dyDescent="0.25">
      <c r="A36" s="15"/>
      <c r="B36" s="806" t="s">
        <v>95</v>
      </c>
      <c r="C36" s="807"/>
      <c r="D36" s="808"/>
      <c r="E36" s="47"/>
      <c r="F36" s="305">
        <f>ROUND(+F30,-3)</f>
        <v>0</v>
      </c>
      <c r="G36" s="329"/>
      <c r="H36" s="305">
        <f>ROUND(+H30+H34,-3)</f>
        <v>0</v>
      </c>
      <c r="I36" s="306"/>
      <c r="J36" s="305">
        <f>ROUND(+J30,-3)</f>
        <v>0</v>
      </c>
      <c r="K36" s="306"/>
      <c r="L36" s="305">
        <f>ROUND(+L30+L34,-3)</f>
        <v>0</v>
      </c>
      <c r="M36" s="306"/>
      <c r="N36" s="305">
        <f>ROUND(+N30,-3)</f>
        <v>0</v>
      </c>
      <c r="O36" s="307"/>
      <c r="P36" s="305">
        <f>ROUND(+P30,-3)</f>
        <v>0</v>
      </c>
      <c r="Q36" s="40"/>
      <c r="R36" s="45"/>
      <c r="S36" s="45"/>
      <c r="T36" s="225"/>
      <c r="U36" s="604"/>
    </row>
    <row r="37" spans="1:21" ht="13.5" x14ac:dyDescent="0.25">
      <c r="A37" s="15"/>
      <c r="B37" s="809"/>
      <c r="C37" s="809"/>
      <c r="D37" s="809"/>
      <c r="E37" s="38"/>
      <c r="F37" s="45"/>
      <c r="G37" s="38"/>
      <c r="H37" s="45"/>
      <c r="I37" s="38"/>
      <c r="J37" s="45"/>
      <c r="K37" s="38"/>
      <c r="L37" s="38"/>
      <c r="M37" s="38"/>
      <c r="N37" s="46"/>
      <c r="O37" s="38"/>
      <c r="P37" s="45"/>
      <c r="Q37" s="40"/>
      <c r="R37" s="45"/>
      <c r="S37" s="45"/>
      <c r="T37" s="38"/>
      <c r="U37" s="604"/>
    </row>
    <row r="38" spans="1:21" ht="13.5" x14ac:dyDescent="0.25">
      <c r="A38" s="13"/>
      <c r="B38" s="810" t="s">
        <v>100</v>
      </c>
      <c r="C38" s="811"/>
      <c r="D38" s="811"/>
      <c r="E38" s="811"/>
      <c r="F38" s="811"/>
      <c r="G38" s="811"/>
      <c r="H38" s="811"/>
      <c r="I38" s="811"/>
      <c r="J38" s="812"/>
      <c r="K38" s="40"/>
      <c r="L38" s="40"/>
      <c r="M38" s="40"/>
      <c r="N38" s="45"/>
      <c r="O38" s="38"/>
      <c r="P38" s="45"/>
      <c r="Q38" s="40"/>
      <c r="R38" s="45"/>
      <c r="S38" s="45"/>
      <c r="T38" s="38"/>
      <c r="U38" s="604"/>
    </row>
    <row r="39" spans="1:21" ht="13.5" x14ac:dyDescent="0.25">
      <c r="A39" s="1"/>
      <c r="B39" s="35"/>
      <c r="C39" s="35"/>
      <c r="D39" s="35"/>
      <c r="E39" s="35"/>
      <c r="F39" s="35"/>
      <c r="G39" s="35"/>
      <c r="H39" s="35"/>
      <c r="I39" s="35"/>
      <c r="J39" s="35"/>
      <c r="K39" s="38"/>
      <c r="L39" s="38"/>
      <c r="M39" s="38"/>
      <c r="N39" s="45"/>
      <c r="O39" s="38"/>
      <c r="P39" s="45"/>
      <c r="Q39" s="40"/>
      <c r="R39" s="45"/>
      <c r="S39" s="45"/>
      <c r="T39" s="38"/>
      <c r="U39" s="604"/>
    </row>
    <row r="40" spans="1:21" ht="40.5" x14ac:dyDescent="0.25">
      <c r="A40" s="13"/>
      <c r="B40" s="769" t="s">
        <v>70</v>
      </c>
      <c r="C40" s="770"/>
      <c r="D40" s="771"/>
      <c r="E40" s="58"/>
      <c r="F40" s="142" t="s">
        <v>101</v>
      </c>
      <c r="G40" s="47"/>
      <c r="H40" s="142" t="s">
        <v>102</v>
      </c>
      <c r="I40" s="47"/>
      <c r="J40" s="142" t="s">
        <v>103</v>
      </c>
      <c r="K40" s="40"/>
      <c r="L40" s="40"/>
      <c r="M40" s="40"/>
      <c r="N40" s="45"/>
      <c r="O40" s="38"/>
      <c r="P40" s="142" t="s">
        <v>163</v>
      </c>
      <c r="Q40" s="40"/>
      <c r="R40" s="45"/>
      <c r="S40" s="142" t="s">
        <v>982</v>
      </c>
      <c r="T40" s="38"/>
      <c r="U40" s="604"/>
    </row>
    <row r="41" spans="1:21" ht="13.5" x14ac:dyDescent="0.25">
      <c r="A41" s="1"/>
      <c r="B41" s="40"/>
      <c r="C41" s="38"/>
      <c r="D41" s="38"/>
      <c r="E41" s="38"/>
      <c r="F41" s="40"/>
      <c r="G41" s="38"/>
      <c r="H41" s="38"/>
      <c r="I41" s="38"/>
      <c r="J41" s="38"/>
      <c r="K41" s="38"/>
      <c r="L41" s="38"/>
      <c r="M41" s="38"/>
      <c r="N41" s="45"/>
      <c r="O41" s="38"/>
      <c r="P41" s="45"/>
      <c r="Q41" s="40"/>
      <c r="R41" s="45"/>
      <c r="S41" s="45"/>
      <c r="T41" s="38"/>
      <c r="U41" s="604"/>
    </row>
    <row r="42" spans="1:21" ht="13.5" x14ac:dyDescent="0.25">
      <c r="A42" s="15">
        <v>1</v>
      </c>
      <c r="B42" s="813"/>
      <c r="C42" s="775"/>
      <c r="D42" s="776"/>
      <c r="E42" s="22"/>
      <c r="F42" s="26"/>
      <c r="G42" s="24"/>
      <c r="H42" s="26"/>
      <c r="I42" s="24"/>
      <c r="J42" s="26"/>
      <c r="K42" s="43"/>
      <c r="L42" s="43"/>
      <c r="M42" s="43"/>
      <c r="N42" s="43"/>
      <c r="O42" s="43"/>
      <c r="P42" s="141">
        <f>+F30+H30+J30+L30-F47-H47-J47</f>
        <v>0</v>
      </c>
      <c r="Q42" s="40"/>
      <c r="R42" s="45"/>
      <c r="S42" s="141">
        <f>+P42+R30-S30</f>
        <v>0</v>
      </c>
      <c r="T42" s="43"/>
      <c r="U42" s="604"/>
    </row>
    <row r="43" spans="1:21" ht="13.5" x14ac:dyDescent="0.25">
      <c r="A43" s="15">
        <v>2</v>
      </c>
      <c r="B43" s="795"/>
      <c r="C43" s="777"/>
      <c r="D43" s="778"/>
      <c r="E43" s="22"/>
      <c r="F43" s="27"/>
      <c r="G43" s="24"/>
      <c r="H43" s="27"/>
      <c r="I43" s="24"/>
      <c r="J43" s="27"/>
      <c r="K43" s="43"/>
      <c r="L43" s="43"/>
      <c r="M43" s="43"/>
      <c r="N43" s="43"/>
      <c r="O43" s="43"/>
      <c r="P43" s="552" t="str">
        <f>IF(P42=AJUSTES!R15,"  ","No cuadra con dato en AJUSTES")</f>
        <v xml:space="preserve">  </v>
      </c>
      <c r="Q43" s="40"/>
      <c r="R43" s="45"/>
      <c r="S43" s="45"/>
      <c r="T43" s="43"/>
      <c r="U43" s="604"/>
    </row>
    <row r="44" spans="1:21" ht="13.5" x14ac:dyDescent="0.25">
      <c r="A44" s="15">
        <v>3</v>
      </c>
      <c r="B44" s="795"/>
      <c r="C44" s="777"/>
      <c r="D44" s="778"/>
      <c r="E44" s="22"/>
      <c r="F44" s="27"/>
      <c r="G44" s="24"/>
      <c r="H44" s="27"/>
      <c r="I44" s="24"/>
      <c r="J44" s="27"/>
      <c r="K44" s="43"/>
      <c r="L44" s="43"/>
      <c r="M44" s="43"/>
      <c r="N44" s="43"/>
      <c r="O44" s="43"/>
      <c r="P44" s="814" t="s">
        <v>301</v>
      </c>
      <c r="Q44" s="40"/>
      <c r="R44" s="45"/>
      <c r="S44" s="45"/>
      <c r="T44" s="43"/>
      <c r="U44" s="604"/>
    </row>
    <row r="45" spans="1:21" ht="13.5" x14ac:dyDescent="0.25">
      <c r="A45" s="15">
        <v>4</v>
      </c>
      <c r="B45" s="817"/>
      <c r="C45" s="779"/>
      <c r="D45" s="780"/>
      <c r="E45" s="22"/>
      <c r="F45" s="28"/>
      <c r="G45" s="24"/>
      <c r="H45" s="28"/>
      <c r="I45" s="24"/>
      <c r="J45" s="28"/>
      <c r="K45" s="43"/>
      <c r="L45" s="43"/>
      <c r="M45" s="43"/>
      <c r="N45" s="43"/>
      <c r="O45" s="43"/>
      <c r="P45" s="815"/>
      <c r="Q45" s="40"/>
      <c r="R45" s="45"/>
      <c r="S45" s="45"/>
      <c r="T45" s="43"/>
      <c r="U45" s="604"/>
    </row>
    <row r="46" spans="1:21" ht="13.5" x14ac:dyDescent="0.25">
      <c r="A46" s="15"/>
      <c r="B46" s="796"/>
      <c r="C46" s="796"/>
      <c r="D46" s="796"/>
      <c r="E46" s="38"/>
      <c r="F46" s="43"/>
      <c r="G46" s="43"/>
      <c r="H46" s="43"/>
      <c r="I46" s="43"/>
      <c r="J46" s="43"/>
      <c r="K46" s="43"/>
      <c r="L46" s="43"/>
      <c r="M46" s="43"/>
      <c r="N46" s="43"/>
      <c r="O46" s="43"/>
      <c r="P46" s="815"/>
      <c r="Q46" s="40"/>
      <c r="R46" s="45"/>
      <c r="S46" s="45"/>
      <c r="T46" s="43"/>
      <c r="U46" s="604"/>
    </row>
    <row r="47" spans="1:21" ht="13.5" x14ac:dyDescent="0.25">
      <c r="A47" s="15"/>
      <c r="B47" s="806" t="s">
        <v>391</v>
      </c>
      <c r="C47" s="807"/>
      <c r="D47" s="808"/>
      <c r="E47" s="47"/>
      <c r="F47" s="141">
        <f>SUM(F42:F45)</f>
        <v>0</v>
      </c>
      <c r="G47" s="62"/>
      <c r="H47" s="141">
        <f>SUM(H42:H45)</f>
        <v>0</v>
      </c>
      <c r="I47" s="34"/>
      <c r="J47" s="141">
        <f>SUM(J42:J45)</f>
        <v>0</v>
      </c>
      <c r="K47" s="43"/>
      <c r="L47" s="43"/>
      <c r="M47" s="43"/>
      <c r="N47" s="43"/>
      <c r="O47" s="43"/>
      <c r="P47" s="816"/>
      <c r="Q47" s="40"/>
      <c r="R47" s="45"/>
      <c r="S47" s="45"/>
      <c r="T47" s="43"/>
      <c r="U47" s="604"/>
    </row>
    <row r="48" spans="1:21" ht="13.5" x14ac:dyDescent="0.25">
      <c r="A48" s="15"/>
      <c r="B48" s="796"/>
      <c r="C48" s="796"/>
      <c r="D48" s="796"/>
      <c r="E48" s="38"/>
      <c r="F48" s="45"/>
      <c r="G48" s="38"/>
      <c r="H48" s="45"/>
      <c r="I48" s="38"/>
      <c r="J48" s="45"/>
      <c r="K48" s="38"/>
      <c r="L48" s="38"/>
      <c r="M48" s="38"/>
      <c r="N48" s="45"/>
      <c r="O48" s="38"/>
      <c r="P48" s="45"/>
      <c r="Q48" s="40"/>
      <c r="R48" s="45"/>
      <c r="S48" s="45"/>
      <c r="T48" s="38"/>
      <c r="U48" s="604"/>
    </row>
    <row r="49" spans="1:21" ht="13.5" x14ac:dyDescent="0.25">
      <c r="A49" s="15"/>
      <c r="B49" s="619"/>
      <c r="C49" s="619"/>
      <c r="D49" s="619"/>
      <c r="E49" s="38"/>
      <c r="F49" s="45"/>
      <c r="G49" s="38"/>
      <c r="H49" s="141" t="s">
        <v>392</v>
      </c>
      <c r="I49" s="38"/>
      <c r="J49" s="141">
        <f>+F47+H47+J47</f>
        <v>0</v>
      </c>
      <c r="K49" s="38"/>
      <c r="L49" s="38"/>
      <c r="M49" s="38"/>
      <c r="N49" s="45"/>
      <c r="O49" s="38"/>
      <c r="P49" s="45"/>
      <c r="Q49" s="40"/>
      <c r="R49" s="45"/>
      <c r="S49" s="45"/>
      <c r="T49" s="38"/>
      <c r="U49" s="604"/>
    </row>
    <row r="50" spans="1:21" ht="13.5" x14ac:dyDescent="0.25">
      <c r="A50" s="15"/>
      <c r="B50" s="619"/>
      <c r="C50" s="619"/>
      <c r="D50" s="619"/>
      <c r="E50" s="38"/>
      <c r="F50" s="45"/>
      <c r="G50" s="38"/>
      <c r="H50" s="45"/>
      <c r="I50" s="38"/>
      <c r="J50" s="45"/>
      <c r="K50" s="38"/>
      <c r="L50" s="38"/>
      <c r="M50" s="38"/>
      <c r="N50" s="45"/>
      <c r="O50" s="38"/>
      <c r="P50" s="45"/>
      <c r="Q50" s="40"/>
      <c r="R50" s="45"/>
      <c r="S50" s="45"/>
      <c r="T50" s="38"/>
      <c r="U50" s="604"/>
    </row>
    <row r="51" spans="1:21" ht="13.5" x14ac:dyDescent="0.25">
      <c r="A51" s="15"/>
      <c r="B51" s="800" t="s">
        <v>94</v>
      </c>
      <c r="C51" s="801"/>
      <c r="D51" s="802"/>
      <c r="E51" s="209"/>
      <c r="F51" s="223">
        <v>59</v>
      </c>
      <c r="G51" s="51"/>
      <c r="H51" s="223">
        <v>59</v>
      </c>
      <c r="I51" s="50"/>
      <c r="J51" s="224">
        <v>59</v>
      </c>
      <c r="K51" s="38"/>
      <c r="L51" s="38"/>
      <c r="M51" s="38"/>
      <c r="N51" s="45"/>
      <c r="O51" s="38"/>
      <c r="P51" s="46"/>
      <c r="Q51" s="40"/>
      <c r="R51" s="45"/>
      <c r="S51" s="45"/>
      <c r="T51" s="40"/>
      <c r="U51" s="604"/>
    </row>
    <row r="52" spans="1:21" ht="13.5" x14ac:dyDescent="0.25">
      <c r="A52" s="15"/>
      <c r="B52" s="796"/>
      <c r="C52" s="796"/>
      <c r="D52" s="796"/>
      <c r="E52" s="38"/>
      <c r="F52" s="46"/>
      <c r="G52" s="38"/>
      <c r="H52" s="45"/>
      <c r="I52" s="38"/>
      <c r="J52" s="45"/>
      <c r="K52" s="38"/>
      <c r="L52" s="38"/>
      <c r="M52" s="38"/>
      <c r="N52" s="45"/>
      <c r="O52" s="38"/>
      <c r="P52" s="46"/>
      <c r="Q52" s="40"/>
      <c r="R52" s="45"/>
      <c r="S52" s="45"/>
      <c r="T52" s="38"/>
      <c r="U52" s="604"/>
    </row>
    <row r="53" spans="1:21" ht="13.5" x14ac:dyDescent="0.25">
      <c r="A53" s="15"/>
      <c r="B53" s="806" t="s">
        <v>95</v>
      </c>
      <c r="C53" s="807"/>
      <c r="D53" s="808"/>
      <c r="E53" s="38"/>
      <c r="F53" s="45"/>
      <c r="G53" s="45"/>
      <c r="H53" s="46"/>
      <c r="I53" s="40"/>
      <c r="J53" s="222">
        <f>ROUND((+F47+H47+J47),-3)</f>
        <v>0</v>
      </c>
      <c r="K53" s="40"/>
      <c r="L53" s="40"/>
      <c r="M53" s="40"/>
      <c r="N53" s="46"/>
      <c r="O53" s="38"/>
      <c r="P53" s="141">
        <f>+F36+H36+J36+L36-N36-J53</f>
        <v>0</v>
      </c>
      <c r="Q53" s="40"/>
      <c r="R53" s="45"/>
      <c r="S53" s="45"/>
      <c r="T53" s="40"/>
      <c r="U53" s="604"/>
    </row>
    <row r="54" spans="1:21" ht="13.5" x14ac:dyDescent="0.25">
      <c r="A54" s="15"/>
      <c r="B54" s="809"/>
      <c r="C54" s="809"/>
      <c r="D54" s="809"/>
      <c r="E54" s="38"/>
      <c r="F54" s="45"/>
      <c r="G54" s="38"/>
      <c r="H54" s="45"/>
      <c r="I54" s="38"/>
      <c r="J54" s="45"/>
      <c r="K54" s="38"/>
      <c r="L54" s="38"/>
      <c r="M54" s="38"/>
      <c r="N54" s="45"/>
      <c r="O54" s="38"/>
      <c r="P54" s="45"/>
      <c r="Q54" s="40"/>
      <c r="R54" s="45"/>
      <c r="S54" s="45"/>
      <c r="T54" s="38"/>
      <c r="U54" s="604"/>
    </row>
    <row r="55" spans="1:21" x14ac:dyDescent="0.2">
      <c r="U55" s="2"/>
    </row>
  </sheetData>
  <sheetProtection algorithmName="SHA-512" hashValue="MdrdWiRwwpfMhp+sP9X5ffUWHu5JWYIW3ReUlQqtD5Z+PNoLYVnUdbmSMqa1KvbqRJtqrz6twylD0o+Mux0fKw==" saltValue="jstqdYZ8mfFM3arrjwCzmA==" spinCount="100000" sheet="1" objects="1" scenarios="1" formatCells="0" formatColumns="0" formatRows="0" selectLockedCells="1"/>
  <mergeCells count="49">
    <mergeCell ref="B51:D51"/>
    <mergeCell ref="B52:D52"/>
    <mergeCell ref="B53:D53"/>
    <mergeCell ref="B54:D54"/>
    <mergeCell ref="B44:D44"/>
    <mergeCell ref="P44:P47"/>
    <mergeCell ref="B45:D45"/>
    <mergeCell ref="B46:D46"/>
    <mergeCell ref="B47:D47"/>
    <mergeCell ref="B48:D48"/>
    <mergeCell ref="B43:D43"/>
    <mergeCell ref="B29:D29"/>
    <mergeCell ref="B30:D30"/>
    <mergeCell ref="B31:D31"/>
    <mergeCell ref="B32:D32"/>
    <mergeCell ref="B33:D33"/>
    <mergeCell ref="B34:D34"/>
    <mergeCell ref="B36:D36"/>
    <mergeCell ref="B37:D37"/>
    <mergeCell ref="B38:J38"/>
    <mergeCell ref="B40:D40"/>
    <mergeCell ref="B42:D42"/>
    <mergeCell ref="B21:D21"/>
    <mergeCell ref="B22:D22"/>
    <mergeCell ref="B23:D23"/>
    <mergeCell ref="B24:D24"/>
    <mergeCell ref="A25:A28"/>
    <mergeCell ref="B25:D25"/>
    <mergeCell ref="B26:D26"/>
    <mergeCell ref="B27:D27"/>
    <mergeCell ref="B28:D28"/>
    <mergeCell ref="A17:A24"/>
    <mergeCell ref="B17:D17"/>
    <mergeCell ref="B18:D18"/>
    <mergeCell ref="B19:D19"/>
    <mergeCell ref="B20:D20"/>
    <mergeCell ref="A13:A16"/>
    <mergeCell ref="B13:D13"/>
    <mergeCell ref="B14:D14"/>
    <mergeCell ref="B15:D15"/>
    <mergeCell ref="B16:D16"/>
    <mergeCell ref="R3:S4"/>
    <mergeCell ref="B5:J5"/>
    <mergeCell ref="B7:D7"/>
    <mergeCell ref="A9:A12"/>
    <mergeCell ref="B9:D9"/>
    <mergeCell ref="B10:D10"/>
    <mergeCell ref="B11:D11"/>
    <mergeCell ref="B12:D12"/>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Q65"/>
  <sheetViews>
    <sheetView showGridLines="0" zoomScale="120" zoomScaleNormal="120" workbookViewId="0">
      <selection activeCell="J63" sqref="J63"/>
    </sheetView>
  </sheetViews>
  <sheetFormatPr baseColWidth="10" defaultRowHeight="12.75" x14ac:dyDescent="0.2"/>
  <cols>
    <col min="1" max="1" width="2.7109375" customWidth="1"/>
    <col min="2" max="2" width="12.7109375" customWidth="1"/>
    <col min="3" max="3" width="1.85546875" customWidth="1"/>
    <col min="4" max="4" width="12.7109375" customWidth="1"/>
    <col min="5" max="5" width="1.5703125" customWidth="1"/>
    <col min="6" max="6" width="14.7109375" customWidth="1"/>
    <col min="7" max="7" width="1.5703125" customWidth="1"/>
    <col min="8" max="8" width="14.7109375" customWidth="1"/>
    <col min="9" max="9" width="1.5703125" customWidth="1"/>
    <col min="10" max="10" width="14.7109375" customWidth="1"/>
    <col min="11" max="11" width="1.5703125" customWidth="1"/>
    <col min="12" max="12" width="14.7109375" customWidth="1"/>
    <col min="13" max="13" width="1.5703125" customWidth="1"/>
    <col min="14" max="14" width="14.7109375" customWidth="1"/>
    <col min="15" max="15" width="1.42578125" customWidth="1"/>
    <col min="16" max="16" width="14.7109375" customWidth="1"/>
    <col min="17" max="17" width="1.7109375" customWidth="1"/>
  </cols>
  <sheetData>
    <row r="1" spans="1:17" x14ac:dyDescent="0.2">
      <c r="A1" s="1"/>
      <c r="B1" s="13"/>
      <c r="C1" s="13"/>
      <c r="D1" s="13"/>
      <c r="E1" s="13"/>
      <c r="F1" s="1"/>
      <c r="G1" s="1"/>
      <c r="H1" s="1"/>
      <c r="I1" s="1"/>
      <c r="J1" s="1"/>
      <c r="K1" s="1"/>
      <c r="L1" s="1"/>
      <c r="M1" s="1"/>
      <c r="N1" s="1"/>
      <c r="O1" s="1"/>
      <c r="P1" s="1"/>
      <c r="Q1" s="1"/>
    </row>
    <row r="2" spans="1:17" x14ac:dyDescent="0.2">
      <c r="A2" s="38"/>
      <c r="B2" s="221" t="str">
        <f>+'Datos Generales'!D13</f>
        <v xml:space="preserve">  </v>
      </c>
      <c r="C2" s="42"/>
      <c r="D2" s="233" t="str">
        <f>+'Datos Generales'!D14</f>
        <v xml:space="preserve"> </v>
      </c>
      <c r="E2" s="42"/>
      <c r="F2" s="221" t="str">
        <f>+'Datos Generales'!D15</f>
        <v xml:space="preserve"> </v>
      </c>
      <c r="G2" s="42"/>
      <c r="H2" s="221" t="str">
        <f>+'Datos Generales'!D16</f>
        <v xml:space="preserve"> </v>
      </c>
      <c r="I2" s="225"/>
      <c r="J2" s="42"/>
      <c r="K2" s="42"/>
      <c r="L2" s="42"/>
      <c r="M2" s="42"/>
      <c r="N2" s="42"/>
      <c r="O2" s="42"/>
      <c r="P2" s="220" t="s">
        <v>162</v>
      </c>
      <c r="Q2" s="38"/>
    </row>
    <row r="3" spans="1:17" x14ac:dyDescent="0.2">
      <c r="A3" s="40"/>
      <c r="B3" s="548">
        <f>+'Datos Generales'!D17</f>
        <v>0</v>
      </c>
      <c r="C3" s="234"/>
      <c r="D3" s="234"/>
      <c r="E3" s="234"/>
      <c r="F3" s="234"/>
      <c r="G3" s="234"/>
      <c r="H3" s="234"/>
      <c r="I3" s="42"/>
      <c r="J3" s="42"/>
      <c r="K3" s="42"/>
      <c r="L3" s="42"/>
      <c r="M3" s="42"/>
      <c r="N3" s="42"/>
      <c r="O3" s="42"/>
      <c r="P3" s="220" t="s">
        <v>17</v>
      </c>
      <c r="Q3" s="38"/>
    </row>
    <row r="4" spans="1:17" x14ac:dyDescent="0.2">
      <c r="A4" s="38"/>
      <c r="B4" s="221" t="str">
        <f>+'Datos Generales'!D12</f>
        <v xml:space="preserve"> </v>
      </c>
      <c r="C4" s="221">
        <f>+'Datos Generales'!J12</f>
        <v>0</v>
      </c>
      <c r="D4" s="42"/>
      <c r="E4" s="42"/>
      <c r="F4" s="42"/>
      <c r="G4" s="42"/>
      <c r="H4" s="42"/>
      <c r="I4" s="225"/>
      <c r="J4" s="225"/>
      <c r="K4" s="42"/>
      <c r="L4" s="42"/>
      <c r="M4" s="42"/>
      <c r="N4" s="42"/>
      <c r="O4" s="42"/>
      <c r="P4" s="220">
        <f>+'Datos Generales'!D11</f>
        <v>2025</v>
      </c>
      <c r="Q4" s="38"/>
    </row>
    <row r="5" spans="1:17" ht="15.75" x14ac:dyDescent="0.25">
      <c r="A5" s="40"/>
      <c r="B5" s="818" t="s">
        <v>386</v>
      </c>
      <c r="C5" s="818"/>
      <c r="D5" s="818"/>
      <c r="E5" s="818"/>
      <c r="F5" s="818"/>
      <c r="G5" s="818"/>
      <c r="H5" s="818"/>
      <c r="I5" s="42"/>
      <c r="J5" s="819" t="s">
        <v>394</v>
      </c>
      <c r="K5" s="819"/>
      <c r="L5" s="819"/>
      <c r="M5" s="819"/>
      <c r="N5" s="819"/>
      <c r="O5" s="819"/>
      <c r="P5" s="819"/>
      <c r="Q5" s="40"/>
    </row>
    <row r="6" spans="1:17" x14ac:dyDescent="0.2">
      <c r="A6" s="57"/>
      <c r="B6" s="35"/>
      <c r="C6" s="35"/>
      <c r="D6" s="35"/>
      <c r="E6" s="35"/>
      <c r="F6" s="35"/>
      <c r="G6" s="35"/>
      <c r="H6" s="35"/>
      <c r="I6" s="57"/>
      <c r="J6" s="35"/>
      <c r="K6" s="35"/>
      <c r="L6" s="35"/>
      <c r="M6" s="35"/>
      <c r="N6" s="35"/>
      <c r="O6" s="35"/>
      <c r="P6" s="35"/>
      <c r="Q6" s="38"/>
    </row>
    <row r="7" spans="1:17" ht="54" x14ac:dyDescent="0.2">
      <c r="A7" s="40"/>
      <c r="B7" s="769" t="s">
        <v>70</v>
      </c>
      <c r="C7" s="770"/>
      <c r="D7" s="771"/>
      <c r="E7" s="58"/>
      <c r="F7" s="142" t="s">
        <v>336</v>
      </c>
      <c r="G7" s="47"/>
      <c r="H7" s="142" t="s">
        <v>338</v>
      </c>
      <c r="I7" s="47"/>
      <c r="J7" s="142" t="s">
        <v>388</v>
      </c>
      <c r="K7" s="58"/>
      <c r="L7" s="142" t="s">
        <v>387</v>
      </c>
      <c r="M7" s="58"/>
      <c r="N7" s="142" t="s">
        <v>7</v>
      </c>
      <c r="O7" s="58"/>
      <c r="P7" s="142" t="s">
        <v>389</v>
      </c>
      <c r="Q7" s="55"/>
    </row>
    <row r="8" spans="1:17" x14ac:dyDescent="0.2">
      <c r="A8" s="38"/>
      <c r="B8" s="40"/>
      <c r="C8" s="38"/>
      <c r="D8" s="38"/>
      <c r="E8" s="38"/>
      <c r="F8" s="40"/>
      <c r="G8" s="38"/>
      <c r="H8" s="38"/>
      <c r="I8" s="38"/>
      <c r="J8" s="38"/>
      <c r="K8" s="38"/>
      <c r="L8" s="38"/>
      <c r="M8" s="38"/>
      <c r="N8" s="38"/>
      <c r="O8" s="38"/>
      <c r="P8" s="38"/>
      <c r="Q8" s="38"/>
    </row>
    <row r="9" spans="1:17" ht="13.5" x14ac:dyDescent="0.25">
      <c r="A9" s="53">
        <v>1</v>
      </c>
      <c r="B9" s="813"/>
      <c r="C9" s="775"/>
      <c r="D9" s="776"/>
      <c r="E9" s="31"/>
      <c r="F9" s="289"/>
      <c r="G9" s="304"/>
      <c r="H9" s="289"/>
      <c r="I9" s="285"/>
      <c r="J9" s="290"/>
      <c r="K9" s="304"/>
      <c r="L9" s="290"/>
      <c r="M9" s="304"/>
      <c r="N9" s="290"/>
      <c r="O9" s="284"/>
      <c r="P9" s="290"/>
      <c r="Q9" s="38"/>
    </row>
    <row r="10" spans="1:17" ht="13.5" x14ac:dyDescent="0.25">
      <c r="A10" s="53">
        <v>2</v>
      </c>
      <c r="B10" s="795"/>
      <c r="C10" s="777"/>
      <c r="D10" s="778"/>
      <c r="E10" s="31"/>
      <c r="F10" s="291"/>
      <c r="G10" s="304"/>
      <c r="H10" s="291"/>
      <c r="I10" s="285"/>
      <c r="J10" s="292"/>
      <c r="K10" s="304"/>
      <c r="L10" s="292"/>
      <c r="M10" s="304"/>
      <c r="N10" s="292"/>
      <c r="O10" s="284"/>
      <c r="P10" s="292"/>
      <c r="Q10" s="38"/>
    </row>
    <row r="11" spans="1:17" ht="13.5" x14ac:dyDescent="0.25">
      <c r="A11" s="53">
        <v>3</v>
      </c>
      <c r="B11" s="795"/>
      <c r="C11" s="777"/>
      <c r="D11" s="778"/>
      <c r="E11" s="31"/>
      <c r="F11" s="291"/>
      <c r="G11" s="304"/>
      <c r="H11" s="291"/>
      <c r="I11" s="285"/>
      <c r="J11" s="292"/>
      <c r="K11" s="304"/>
      <c r="L11" s="292"/>
      <c r="M11" s="304"/>
      <c r="N11" s="292"/>
      <c r="O11" s="284"/>
      <c r="P11" s="292"/>
      <c r="Q11" s="38"/>
    </row>
    <row r="12" spans="1:17" ht="13.5" x14ac:dyDescent="0.25">
      <c r="A12" s="53">
        <v>4</v>
      </c>
      <c r="B12" s="795"/>
      <c r="C12" s="777"/>
      <c r="D12" s="778"/>
      <c r="E12" s="31"/>
      <c r="F12" s="291"/>
      <c r="G12" s="304"/>
      <c r="H12" s="291"/>
      <c r="I12" s="285"/>
      <c r="J12" s="292"/>
      <c r="K12" s="304"/>
      <c r="L12" s="292"/>
      <c r="M12" s="304"/>
      <c r="N12" s="292"/>
      <c r="O12" s="284"/>
      <c r="P12" s="292"/>
      <c r="Q12" s="38"/>
    </row>
    <row r="13" spans="1:17" ht="13.5" x14ac:dyDescent="0.25">
      <c r="A13" s="53">
        <v>5</v>
      </c>
      <c r="B13" s="795"/>
      <c r="C13" s="777"/>
      <c r="D13" s="778"/>
      <c r="E13" s="31"/>
      <c r="F13" s="291"/>
      <c r="G13" s="304"/>
      <c r="H13" s="291"/>
      <c r="I13" s="285"/>
      <c r="J13" s="292"/>
      <c r="K13" s="304"/>
      <c r="L13" s="292"/>
      <c r="M13" s="304"/>
      <c r="N13" s="292"/>
      <c r="O13" s="284"/>
      <c r="P13" s="292"/>
      <c r="Q13" s="38"/>
    </row>
    <row r="14" spans="1:17" ht="13.5" x14ac:dyDescent="0.25">
      <c r="A14" s="53">
        <v>6</v>
      </c>
      <c r="B14" s="795"/>
      <c r="C14" s="777"/>
      <c r="D14" s="778"/>
      <c r="E14" s="31"/>
      <c r="F14" s="291"/>
      <c r="G14" s="304"/>
      <c r="H14" s="291"/>
      <c r="I14" s="285"/>
      <c r="J14" s="292"/>
      <c r="K14" s="304"/>
      <c r="L14" s="292"/>
      <c r="M14" s="304"/>
      <c r="N14" s="292"/>
      <c r="O14" s="284"/>
      <c r="P14" s="292"/>
      <c r="Q14" s="38"/>
    </row>
    <row r="15" spans="1:17" ht="13.5" x14ac:dyDescent="0.25">
      <c r="A15" s="53">
        <v>7</v>
      </c>
      <c r="B15" s="795"/>
      <c r="C15" s="777"/>
      <c r="D15" s="778"/>
      <c r="E15" s="31"/>
      <c r="F15" s="291"/>
      <c r="G15" s="304"/>
      <c r="H15" s="291"/>
      <c r="I15" s="285"/>
      <c r="J15" s="292"/>
      <c r="K15" s="304"/>
      <c r="L15" s="292"/>
      <c r="M15" s="304"/>
      <c r="N15" s="292"/>
      <c r="O15" s="284"/>
      <c r="P15" s="292"/>
      <c r="Q15" s="38"/>
    </row>
    <row r="16" spans="1:17" ht="13.5" x14ac:dyDescent="0.25">
      <c r="A16" s="53">
        <v>8</v>
      </c>
      <c r="B16" s="795"/>
      <c r="C16" s="777"/>
      <c r="D16" s="778"/>
      <c r="E16" s="31"/>
      <c r="F16" s="291"/>
      <c r="G16" s="304"/>
      <c r="H16" s="291"/>
      <c r="I16" s="285"/>
      <c r="J16" s="292"/>
      <c r="K16" s="304"/>
      <c r="L16" s="292"/>
      <c r="M16" s="304"/>
      <c r="N16" s="292"/>
      <c r="O16" s="284"/>
      <c r="P16" s="292"/>
      <c r="Q16" s="38"/>
    </row>
    <row r="17" spans="1:17" ht="13.5" x14ac:dyDescent="0.25">
      <c r="A17" s="53">
        <v>9</v>
      </c>
      <c r="B17" s="795"/>
      <c r="C17" s="777"/>
      <c r="D17" s="778"/>
      <c r="E17" s="31"/>
      <c r="F17" s="291"/>
      <c r="G17" s="304"/>
      <c r="H17" s="291"/>
      <c r="I17" s="285"/>
      <c r="J17" s="292"/>
      <c r="K17" s="304"/>
      <c r="L17" s="292"/>
      <c r="M17" s="304"/>
      <c r="N17" s="292"/>
      <c r="O17" s="284"/>
      <c r="P17" s="292"/>
      <c r="Q17" s="38"/>
    </row>
    <row r="18" spans="1:17" ht="13.5" x14ac:dyDescent="0.25">
      <c r="A18" s="53">
        <v>10</v>
      </c>
      <c r="B18" s="817"/>
      <c r="C18" s="779"/>
      <c r="D18" s="780"/>
      <c r="E18" s="31"/>
      <c r="F18" s="293"/>
      <c r="G18" s="304"/>
      <c r="H18" s="293"/>
      <c r="I18" s="285"/>
      <c r="J18" s="294"/>
      <c r="K18" s="304"/>
      <c r="L18" s="294"/>
      <c r="M18" s="304"/>
      <c r="N18" s="294"/>
      <c r="O18" s="284"/>
      <c r="P18" s="294"/>
      <c r="Q18" s="38"/>
    </row>
    <row r="19" spans="1:17" x14ac:dyDescent="0.2">
      <c r="A19" s="53"/>
      <c r="B19" s="796"/>
      <c r="C19" s="796"/>
      <c r="D19" s="796"/>
      <c r="E19" s="38"/>
      <c r="F19" s="43"/>
      <c r="G19" s="43"/>
      <c r="H19" s="43"/>
      <c r="I19" s="43"/>
      <c r="J19" s="43"/>
      <c r="K19" s="43"/>
      <c r="L19" s="43"/>
      <c r="M19" s="43"/>
      <c r="N19" s="43"/>
      <c r="O19" s="43"/>
      <c r="P19" s="43"/>
      <c r="Q19" s="38"/>
    </row>
    <row r="20" spans="1:17" x14ac:dyDescent="0.2">
      <c r="A20" s="53"/>
      <c r="B20" s="806" t="s">
        <v>91</v>
      </c>
      <c r="C20" s="807"/>
      <c r="D20" s="808"/>
      <c r="E20" s="47"/>
      <c r="F20" s="305">
        <f>SUM(F9:F18)</f>
        <v>0</v>
      </c>
      <c r="G20" s="306"/>
      <c r="H20" s="305">
        <f>SUM(H9:H18)</f>
        <v>0</v>
      </c>
      <c r="I20" s="307"/>
      <c r="J20" s="305">
        <f>SUM(J9:J18)</f>
        <v>0</v>
      </c>
      <c r="K20" s="307"/>
      <c r="L20" s="305">
        <f>SUM(L9:L18)</f>
        <v>0</v>
      </c>
      <c r="M20" s="307"/>
      <c r="N20" s="305">
        <f>SUM(N9:N18)</f>
        <v>0</v>
      </c>
      <c r="O20" s="307"/>
      <c r="P20" s="305">
        <f>SUM(P9:P18)</f>
        <v>0</v>
      </c>
      <c r="Q20" s="57"/>
    </row>
    <row r="21" spans="1:17" x14ac:dyDescent="0.2">
      <c r="A21" s="53"/>
      <c r="B21" s="796"/>
      <c r="C21" s="796"/>
      <c r="D21" s="796"/>
      <c r="E21" s="38"/>
      <c r="F21" s="45"/>
      <c r="G21" s="38"/>
      <c r="H21" s="46"/>
      <c r="I21" s="38"/>
      <c r="J21" s="45"/>
      <c r="K21" s="38"/>
      <c r="L21" s="45"/>
      <c r="M21" s="38"/>
      <c r="N21" s="46"/>
      <c r="O21" s="38"/>
      <c r="P21" s="45"/>
      <c r="Q21" s="38"/>
    </row>
    <row r="22" spans="1:17" x14ac:dyDescent="0.2">
      <c r="A22" s="53"/>
      <c r="B22" s="820" t="s">
        <v>94</v>
      </c>
      <c r="C22" s="821"/>
      <c r="D22" s="822"/>
      <c r="E22" s="85"/>
      <c r="F22" s="227">
        <v>68</v>
      </c>
      <c r="G22" s="306"/>
      <c r="H22" s="227">
        <v>69</v>
      </c>
      <c r="I22" s="35"/>
      <c r="J22" s="226">
        <v>70</v>
      </c>
      <c r="K22" s="35"/>
      <c r="L22" s="226">
        <v>71</v>
      </c>
      <c r="M22" s="42"/>
      <c r="N22" s="226">
        <v>74</v>
      </c>
      <c r="O22" s="40"/>
      <c r="P22" s="226">
        <v>78</v>
      </c>
      <c r="Q22" s="38"/>
    </row>
    <row r="23" spans="1:17" x14ac:dyDescent="0.2">
      <c r="A23" s="53"/>
      <c r="B23" s="796"/>
      <c r="C23" s="796"/>
      <c r="D23" s="796"/>
      <c r="E23" s="38"/>
      <c r="F23" s="46"/>
      <c r="G23" s="40"/>
      <c r="H23" s="46"/>
      <c r="I23" s="38"/>
      <c r="J23" s="45"/>
      <c r="K23" s="38"/>
      <c r="L23" s="45"/>
      <c r="M23" s="38"/>
      <c r="N23" s="45"/>
      <c r="O23" s="38"/>
      <c r="P23" s="45"/>
      <c r="Q23" s="38"/>
    </row>
    <row r="24" spans="1:17" x14ac:dyDescent="0.2">
      <c r="A24" s="53"/>
      <c r="B24" s="806" t="s">
        <v>95</v>
      </c>
      <c r="C24" s="807"/>
      <c r="D24" s="808"/>
      <c r="E24" s="35"/>
      <c r="F24" s="222">
        <f>ROUND(+F20,-3)</f>
        <v>0</v>
      </c>
      <c r="G24" s="42"/>
      <c r="H24" s="222">
        <f>ROUND(+H20,-3)</f>
        <v>0</v>
      </c>
      <c r="I24" s="58"/>
      <c r="J24" s="222">
        <f>ROUND(+J20,-3)</f>
        <v>0</v>
      </c>
      <c r="K24" s="58"/>
      <c r="L24" s="222">
        <f>ROUND(+L20,-3)</f>
        <v>0</v>
      </c>
      <c r="M24" s="47"/>
      <c r="N24" s="222">
        <f>ROUND(+N20,-3)</f>
        <v>0</v>
      </c>
      <c r="O24" s="225"/>
      <c r="P24" s="222">
        <f>ROUND(+P20,-3)</f>
        <v>0</v>
      </c>
      <c r="Q24" s="38"/>
    </row>
    <row r="25" spans="1:17" x14ac:dyDescent="0.2">
      <c r="A25" s="53"/>
      <c r="B25" s="823"/>
      <c r="C25" s="823"/>
      <c r="D25" s="823"/>
      <c r="E25" s="450"/>
      <c r="F25" s="451"/>
      <c r="G25" s="450"/>
      <c r="H25" s="451"/>
      <c r="I25" s="450"/>
      <c r="J25" s="451"/>
      <c r="K25" s="450"/>
      <c r="L25" s="452"/>
      <c r="M25" s="450"/>
      <c r="N25" s="451"/>
      <c r="O25" s="450"/>
      <c r="P25" s="451"/>
      <c r="Q25" s="38"/>
    </row>
    <row r="26" spans="1:17" x14ac:dyDescent="0.2">
      <c r="A26" s="53"/>
      <c r="B26" s="824" t="s">
        <v>104</v>
      </c>
      <c r="C26" s="824"/>
      <c r="D26" s="824"/>
      <c r="E26" s="824"/>
      <c r="F26" s="824"/>
      <c r="G26" s="824"/>
      <c r="H26" s="824"/>
      <c r="I26" s="450"/>
      <c r="J26" s="451"/>
      <c r="K26" s="450"/>
      <c r="L26" s="452"/>
      <c r="M26" s="450"/>
      <c r="N26" s="451"/>
      <c r="O26" s="450"/>
      <c r="P26" s="451"/>
      <c r="Q26" s="38"/>
    </row>
    <row r="27" spans="1:17" x14ac:dyDescent="0.2">
      <c r="A27" s="53"/>
      <c r="B27" s="626"/>
      <c r="C27" s="626"/>
      <c r="D27" s="626"/>
      <c r="E27" s="450"/>
      <c r="F27" s="451"/>
      <c r="G27" s="450"/>
      <c r="H27" s="451"/>
      <c r="I27" s="450"/>
      <c r="J27" s="451"/>
      <c r="K27" s="450"/>
      <c r="L27" s="452"/>
      <c r="M27" s="450"/>
      <c r="N27" s="451"/>
      <c r="O27" s="450"/>
      <c r="P27" s="451"/>
      <c r="Q27" s="38"/>
    </row>
    <row r="28" spans="1:17" ht="40.5" x14ac:dyDescent="0.2">
      <c r="A28" s="53"/>
      <c r="B28" s="769" t="s">
        <v>70</v>
      </c>
      <c r="C28" s="770"/>
      <c r="D28" s="771"/>
      <c r="E28" s="47"/>
      <c r="F28" s="142" t="s">
        <v>26</v>
      </c>
      <c r="G28" s="58"/>
      <c r="H28" s="451"/>
      <c r="I28" s="58"/>
      <c r="J28" s="451"/>
      <c r="K28" s="58"/>
      <c r="L28" s="142" t="s">
        <v>126</v>
      </c>
      <c r="M28" s="55"/>
      <c r="N28" s="142" t="s">
        <v>27</v>
      </c>
      <c r="O28" s="58"/>
      <c r="P28" s="142" t="s">
        <v>28</v>
      </c>
      <c r="Q28" s="38"/>
    </row>
    <row r="29" spans="1:17" x14ac:dyDescent="0.2">
      <c r="A29" s="53"/>
      <c r="B29" s="40"/>
      <c r="C29" s="38"/>
      <c r="D29" s="38"/>
      <c r="E29" s="38"/>
      <c r="F29" s="38"/>
      <c r="G29" s="38"/>
      <c r="H29" s="38"/>
      <c r="I29" s="38"/>
      <c r="J29" s="38"/>
      <c r="K29" s="38"/>
      <c r="L29" s="38"/>
      <c r="M29" s="38"/>
      <c r="N29" s="38"/>
      <c r="O29" s="38"/>
      <c r="P29" s="38"/>
      <c r="Q29" s="38"/>
    </row>
    <row r="30" spans="1:17" ht="13.5" x14ac:dyDescent="0.25">
      <c r="A30" s="53">
        <v>1</v>
      </c>
      <c r="B30" s="825" t="s">
        <v>983</v>
      </c>
      <c r="C30" s="826"/>
      <c r="D30" s="827"/>
      <c r="E30" s="285"/>
      <c r="F30" s="290"/>
      <c r="G30" s="304"/>
      <c r="H30" s="520"/>
      <c r="I30" s="304"/>
      <c r="J30" s="520"/>
      <c r="K30" s="284"/>
      <c r="L30" s="290"/>
      <c r="M30" s="38"/>
      <c r="N30" s="290"/>
      <c r="O30" s="284"/>
      <c r="P30" s="355">
        <f>IF((F30-L30-N30)&gt;0,+F30-L30-N30,0)</f>
        <v>0</v>
      </c>
      <c r="Q30" s="38"/>
    </row>
    <row r="31" spans="1:17" ht="13.5" x14ac:dyDescent="0.25">
      <c r="A31" s="53">
        <v>2</v>
      </c>
      <c r="B31" s="828" t="s">
        <v>984</v>
      </c>
      <c r="C31" s="829"/>
      <c r="D31" s="830"/>
      <c r="E31" s="285"/>
      <c r="F31" s="292"/>
      <c r="G31" s="304"/>
      <c r="H31" s="521"/>
      <c r="I31" s="304"/>
      <c r="J31" s="521"/>
      <c r="K31" s="284"/>
      <c r="L31" s="292"/>
      <c r="M31" s="38"/>
      <c r="N31" s="292"/>
      <c r="O31" s="284"/>
      <c r="P31" s="453">
        <f>IF((F31-L31-N31)&gt;0,+F31-L31-N31,0)</f>
        <v>0</v>
      </c>
      <c r="Q31" s="38"/>
    </row>
    <row r="32" spans="1:17" ht="13.5" x14ac:dyDescent="0.25">
      <c r="A32" s="53">
        <v>3</v>
      </c>
      <c r="B32" s="828" t="s">
        <v>985</v>
      </c>
      <c r="C32" s="829"/>
      <c r="D32" s="830"/>
      <c r="E32" s="285"/>
      <c r="F32" s="292"/>
      <c r="G32" s="304"/>
      <c r="H32" s="521"/>
      <c r="I32" s="304"/>
      <c r="J32" s="521"/>
      <c r="K32" s="284"/>
      <c r="L32" s="292"/>
      <c r="M32" s="38"/>
      <c r="N32" s="292"/>
      <c r="O32" s="284"/>
      <c r="P32" s="453">
        <f>IF((F32-L32-N32)&gt;0,+F32-L32-N32,0)</f>
        <v>0</v>
      </c>
      <c r="Q32" s="38"/>
    </row>
    <row r="33" spans="1:17" ht="13.5" x14ac:dyDescent="0.25">
      <c r="A33" s="53">
        <v>4</v>
      </c>
      <c r="B33" s="828" t="s">
        <v>986</v>
      </c>
      <c r="C33" s="829"/>
      <c r="D33" s="830"/>
      <c r="E33" s="285"/>
      <c r="F33" s="292"/>
      <c r="G33" s="304"/>
      <c r="H33" s="521"/>
      <c r="I33" s="304"/>
      <c r="J33" s="521"/>
      <c r="K33" s="284"/>
      <c r="L33" s="292"/>
      <c r="M33" s="38"/>
      <c r="N33" s="292"/>
      <c r="O33" s="284"/>
      <c r="P33" s="453">
        <f>IF((F33-L33-N33)&gt;0,+F33-L33-N33,0)</f>
        <v>0</v>
      </c>
      <c r="Q33" s="38"/>
    </row>
    <row r="34" spans="1:17" ht="13.5" x14ac:dyDescent="0.25">
      <c r="A34" s="53">
        <v>5</v>
      </c>
      <c r="B34" s="620"/>
      <c r="C34" s="621"/>
      <c r="D34" s="622"/>
      <c r="E34" s="285"/>
      <c r="F34" s="292"/>
      <c r="G34" s="304"/>
      <c r="H34" s="521"/>
      <c r="I34" s="304"/>
      <c r="J34" s="521"/>
      <c r="K34" s="284"/>
      <c r="L34" s="292"/>
      <c r="M34" s="38"/>
      <c r="N34" s="292"/>
      <c r="O34" s="284"/>
      <c r="P34" s="453">
        <f t="shared" ref="P34:P35" si="0">IF((F34-L34-N34)&gt;0,+F34-L34-N34,0)</f>
        <v>0</v>
      </c>
      <c r="Q34" s="38"/>
    </row>
    <row r="35" spans="1:17" ht="13.5" x14ac:dyDescent="0.25">
      <c r="A35" s="53">
        <v>6</v>
      </c>
      <c r="B35" s="620"/>
      <c r="C35" s="621"/>
      <c r="D35" s="622"/>
      <c r="E35" s="285"/>
      <c r="F35" s="292"/>
      <c r="G35" s="304"/>
      <c r="H35" s="521"/>
      <c r="I35" s="304"/>
      <c r="J35" s="521"/>
      <c r="K35" s="284"/>
      <c r="L35" s="292"/>
      <c r="M35" s="38"/>
      <c r="N35" s="292"/>
      <c r="O35" s="284"/>
      <c r="P35" s="453">
        <f t="shared" si="0"/>
        <v>0</v>
      </c>
      <c r="Q35" s="38"/>
    </row>
    <row r="36" spans="1:17" ht="13.5" x14ac:dyDescent="0.25">
      <c r="A36" s="53">
        <v>7</v>
      </c>
      <c r="B36" s="620"/>
      <c r="C36" s="621"/>
      <c r="D36" s="622"/>
      <c r="E36" s="285"/>
      <c r="F36" s="521"/>
      <c r="G36" s="304"/>
      <c r="H36" s="521"/>
      <c r="I36" s="304"/>
      <c r="J36" s="521"/>
      <c r="K36" s="284"/>
      <c r="L36" s="521"/>
      <c r="M36" s="38"/>
      <c r="N36" s="521"/>
      <c r="O36" s="284"/>
      <c r="P36" s="521"/>
      <c r="Q36" s="38"/>
    </row>
    <row r="37" spans="1:17" ht="13.5" x14ac:dyDescent="0.25">
      <c r="A37" s="53">
        <v>8</v>
      </c>
      <c r="B37" s="623"/>
      <c r="C37" s="624"/>
      <c r="D37" s="625"/>
      <c r="E37" s="285"/>
      <c r="F37" s="522"/>
      <c r="G37" s="304"/>
      <c r="H37" s="521"/>
      <c r="I37" s="304"/>
      <c r="J37" s="521"/>
      <c r="K37" s="284"/>
      <c r="L37" s="522"/>
      <c r="M37" s="38"/>
      <c r="N37" s="522"/>
      <c r="O37" s="284"/>
      <c r="P37" s="521"/>
      <c r="Q37" s="38"/>
    </row>
    <row r="38" spans="1:17" x14ac:dyDescent="0.2">
      <c r="A38" s="38"/>
      <c r="B38" s="38"/>
      <c r="C38" s="38"/>
      <c r="D38" s="38"/>
      <c r="E38" s="38"/>
      <c r="F38" s="38"/>
      <c r="G38" s="38"/>
      <c r="H38" s="521"/>
      <c r="I38" s="38"/>
      <c r="J38" s="521"/>
      <c r="K38" s="38"/>
      <c r="L38" s="38"/>
      <c r="M38" s="38"/>
      <c r="N38" s="38"/>
      <c r="O38" s="38"/>
      <c r="P38" s="38"/>
      <c r="Q38" s="38"/>
    </row>
    <row r="39" spans="1:17" x14ac:dyDescent="0.2">
      <c r="A39" s="53"/>
      <c r="B39" s="806" t="s">
        <v>91</v>
      </c>
      <c r="C39" s="807"/>
      <c r="D39" s="808"/>
      <c r="E39" s="47"/>
      <c r="F39" s="305">
        <f>SUM(F30:F35)</f>
        <v>0</v>
      </c>
      <c r="G39" s="306"/>
      <c r="H39" s="521"/>
      <c r="I39" s="307"/>
      <c r="J39" s="521"/>
      <c r="K39" s="307"/>
      <c r="L39" s="305">
        <f>SUM(L30:L35)</f>
        <v>0</v>
      </c>
      <c r="M39" s="307"/>
      <c r="N39" s="305">
        <f>SUM(N30:N35)</f>
        <v>0</v>
      </c>
      <c r="O39" s="307"/>
      <c r="P39" s="305">
        <f>SUM(P30:P37)</f>
        <v>0</v>
      </c>
      <c r="Q39" s="38"/>
    </row>
    <row r="40" spans="1:17" x14ac:dyDescent="0.2">
      <c r="A40" s="53"/>
      <c r="B40" s="796"/>
      <c r="C40" s="796"/>
      <c r="D40" s="796"/>
      <c r="E40" s="38"/>
      <c r="F40" s="45"/>
      <c r="G40" s="38"/>
      <c r="H40" s="521"/>
      <c r="I40" s="38"/>
      <c r="J40" s="521"/>
      <c r="K40" s="38"/>
      <c r="L40" s="45"/>
      <c r="M40" s="38"/>
      <c r="N40" s="45"/>
      <c r="O40" s="38"/>
      <c r="P40" s="45"/>
      <c r="Q40" s="38"/>
    </row>
    <row r="41" spans="1:17" x14ac:dyDescent="0.2">
      <c r="A41" s="53"/>
      <c r="B41" s="820" t="s">
        <v>94</v>
      </c>
      <c r="C41" s="821"/>
      <c r="D41" s="822"/>
      <c r="E41" s="85"/>
      <c r="F41" s="227">
        <v>80</v>
      </c>
      <c r="G41" s="306"/>
      <c r="H41" s="521"/>
      <c r="I41" s="35"/>
      <c r="J41" s="521"/>
      <c r="K41" s="35"/>
      <c r="L41" s="226">
        <v>81</v>
      </c>
      <c r="M41" s="42"/>
      <c r="N41" s="226">
        <v>82</v>
      </c>
      <c r="O41" s="35"/>
      <c r="P41" s="226">
        <v>83</v>
      </c>
      <c r="Q41" s="38"/>
    </row>
    <row r="42" spans="1:17" x14ac:dyDescent="0.2">
      <c r="A42" s="53"/>
      <c r="B42" s="796"/>
      <c r="C42" s="796"/>
      <c r="D42" s="796"/>
      <c r="E42" s="38"/>
      <c r="F42" s="46"/>
      <c r="G42" s="40"/>
      <c r="H42" s="46"/>
      <c r="I42" s="38"/>
      <c r="J42" s="45"/>
      <c r="K42" s="38"/>
      <c r="L42" s="45"/>
      <c r="M42" s="38"/>
      <c r="N42" s="45"/>
      <c r="O42" s="38"/>
      <c r="P42" s="45"/>
      <c r="Q42" s="38"/>
    </row>
    <row r="43" spans="1:17" x14ac:dyDescent="0.2">
      <c r="A43" s="53"/>
      <c r="B43" s="576" t="s">
        <v>95</v>
      </c>
      <c r="C43" s="576"/>
      <c r="D43" s="576"/>
      <c r="E43" s="35"/>
      <c r="F43" s="222">
        <f>ROUND(+F39,-3)</f>
        <v>0</v>
      </c>
      <c r="G43" s="42"/>
      <c r="H43" s="521"/>
      <c r="I43" s="58"/>
      <c r="J43" s="521"/>
      <c r="K43" s="58"/>
      <c r="L43" s="222">
        <f>ROUND(+L39,-3)</f>
        <v>0</v>
      </c>
      <c r="M43" s="47"/>
      <c r="N43" s="222">
        <f>ROUND(+N39,-3)</f>
        <v>0</v>
      </c>
      <c r="O43" s="58"/>
      <c r="P43" s="222">
        <f>ROUND(+P39,-3)</f>
        <v>0</v>
      </c>
      <c r="Q43" s="38"/>
    </row>
    <row r="44" spans="1:17" x14ac:dyDescent="0.2">
      <c r="A44" s="53"/>
      <c r="B44" s="626"/>
      <c r="C44" s="626"/>
      <c r="D44" s="626"/>
      <c r="E44" s="450"/>
      <c r="F44" s="451"/>
      <c r="G44" s="450"/>
      <c r="H44" s="451"/>
      <c r="I44" s="450"/>
      <c r="J44" s="451"/>
      <c r="K44" s="450"/>
      <c r="L44" s="452"/>
      <c r="M44" s="452"/>
      <c r="N44" s="452"/>
      <c r="O44" s="452"/>
      <c r="P44" s="452"/>
      <c r="Q44" s="38"/>
    </row>
    <row r="45" spans="1:17" ht="15.75" x14ac:dyDescent="0.2">
      <c r="A45" s="40"/>
      <c r="B45" s="834" t="s">
        <v>105</v>
      </c>
      <c r="C45" s="835"/>
      <c r="D45" s="835"/>
      <c r="E45" s="835"/>
      <c r="F45" s="835"/>
      <c r="G45" s="835"/>
      <c r="H45" s="835"/>
      <c r="I45" s="835"/>
      <c r="J45" s="836"/>
      <c r="K45" s="42"/>
      <c r="L45" s="59"/>
      <c r="M45" s="35"/>
      <c r="N45" s="59"/>
      <c r="O45" s="57"/>
      <c r="P45" s="45"/>
      <c r="Q45" s="38"/>
    </row>
    <row r="46" spans="1:17" x14ac:dyDescent="0.2">
      <c r="A46" s="38"/>
      <c r="B46" s="35"/>
      <c r="C46" s="35"/>
      <c r="D46" s="35"/>
      <c r="E46" s="35"/>
      <c r="F46" s="35"/>
      <c r="G46" s="35"/>
      <c r="H46" s="35"/>
      <c r="I46" s="35"/>
      <c r="J46" s="35"/>
      <c r="K46" s="35"/>
      <c r="L46" s="59"/>
      <c r="M46" s="35"/>
      <c r="N46" s="59"/>
      <c r="O46" s="38"/>
      <c r="P46" s="45"/>
      <c r="Q46" s="38"/>
    </row>
    <row r="47" spans="1:17" x14ac:dyDescent="0.2">
      <c r="A47" s="40"/>
      <c r="B47" s="837" t="s">
        <v>70</v>
      </c>
      <c r="C47" s="838"/>
      <c r="D47" s="839"/>
      <c r="E47" s="58"/>
      <c r="F47" s="144" t="s">
        <v>106</v>
      </c>
      <c r="G47" s="47"/>
      <c r="H47" s="144" t="s">
        <v>4</v>
      </c>
      <c r="I47" s="47"/>
      <c r="J47" s="144" t="s">
        <v>107</v>
      </c>
      <c r="K47" s="58"/>
      <c r="L47" s="144" t="s">
        <v>108</v>
      </c>
      <c r="M47" s="35"/>
      <c r="N47" s="59"/>
      <c r="O47" s="38"/>
      <c r="P47" s="45"/>
      <c r="Q47" s="38"/>
    </row>
    <row r="48" spans="1:17" x14ac:dyDescent="0.2">
      <c r="A48" s="38"/>
      <c r="B48" s="40"/>
      <c r="C48" s="38"/>
      <c r="D48" s="38"/>
      <c r="E48" s="38"/>
      <c r="F48" s="40"/>
      <c r="G48" s="38"/>
      <c r="H48" s="38"/>
      <c r="I48" s="38"/>
      <c r="J48" s="38"/>
      <c r="K48" s="38"/>
      <c r="L48" s="45"/>
      <c r="M48" s="38"/>
      <c r="N48" s="45"/>
      <c r="O48" s="38"/>
      <c r="P48" s="45"/>
      <c r="Q48" s="38"/>
    </row>
    <row r="49" spans="1:17" ht="13.5" x14ac:dyDescent="0.25">
      <c r="A49" s="53"/>
      <c r="B49" s="840" t="s">
        <v>165</v>
      </c>
      <c r="C49" s="841"/>
      <c r="D49" s="144">
        <f>+'Datos Generales'!D11-1</f>
        <v>2024</v>
      </c>
      <c r="E49" s="38"/>
      <c r="F49" s="228"/>
      <c r="G49" s="38"/>
      <c r="H49" s="228"/>
      <c r="I49" s="38"/>
      <c r="J49" s="236">
        <f>+F49-H49</f>
        <v>0</v>
      </c>
      <c r="K49" s="60"/>
      <c r="L49" s="235">
        <f>IF(F49&gt;0,+J49/F49,0)</f>
        <v>0</v>
      </c>
      <c r="M49" s="38"/>
      <c r="N49" s="45"/>
      <c r="O49" s="38"/>
      <c r="P49" s="45"/>
      <c r="Q49" s="38"/>
    </row>
    <row r="50" spans="1:17" x14ac:dyDescent="0.2">
      <c r="A50" s="53"/>
      <c r="B50" s="796"/>
      <c r="C50" s="796"/>
      <c r="D50" s="796"/>
      <c r="E50" s="38"/>
      <c r="F50" s="45"/>
      <c r="G50" s="38"/>
      <c r="H50" s="45"/>
      <c r="I50" s="38"/>
      <c r="J50" s="45"/>
      <c r="K50" s="38"/>
      <c r="L50" s="46"/>
      <c r="M50" s="38"/>
      <c r="N50" s="45"/>
      <c r="O50" s="38"/>
      <c r="P50" s="45"/>
      <c r="Q50" s="38"/>
    </row>
    <row r="51" spans="1:17" ht="27" x14ac:dyDescent="0.2">
      <c r="A51" s="53"/>
      <c r="B51" s="769" t="s">
        <v>109</v>
      </c>
      <c r="C51" s="770"/>
      <c r="D51" s="771"/>
      <c r="E51" s="58"/>
      <c r="F51" s="142" t="s">
        <v>110</v>
      </c>
      <c r="G51" s="47"/>
      <c r="H51" s="142" t="s">
        <v>111</v>
      </c>
      <c r="I51" s="47"/>
      <c r="J51" s="142" t="s">
        <v>284</v>
      </c>
      <c r="K51" s="47"/>
      <c r="L51" s="142" t="s">
        <v>112</v>
      </c>
      <c r="M51" s="47"/>
      <c r="N51" s="142" t="s">
        <v>115</v>
      </c>
      <c r="O51" s="61"/>
      <c r="P51" s="237">
        <f>+L59+L63</f>
        <v>0</v>
      </c>
      <c r="Q51" s="38"/>
    </row>
    <row r="52" spans="1:17" x14ac:dyDescent="0.2">
      <c r="A52" s="53"/>
      <c r="B52" s="54"/>
      <c r="C52" s="54"/>
      <c r="D52" s="54"/>
      <c r="E52" s="40"/>
      <c r="F52" s="55"/>
      <c r="G52" s="38"/>
      <c r="H52" s="55"/>
      <c r="I52" s="38"/>
      <c r="J52" s="55"/>
      <c r="K52" s="38"/>
      <c r="L52" s="55"/>
      <c r="M52" s="38"/>
      <c r="N52" s="45"/>
      <c r="O52" s="38"/>
      <c r="P52" s="45"/>
      <c r="Q52" s="38"/>
    </row>
    <row r="53" spans="1:17" x14ac:dyDescent="0.2">
      <c r="A53" s="53">
        <v>1</v>
      </c>
      <c r="B53" s="842"/>
      <c r="C53" s="843"/>
      <c r="D53" s="844"/>
      <c r="E53" s="38"/>
      <c r="F53" s="75"/>
      <c r="G53" s="43"/>
      <c r="H53" s="78">
        <f>+F53-J53</f>
        <v>0</v>
      </c>
      <c r="I53" s="81"/>
      <c r="J53" s="78">
        <f>+F53*$L$49</f>
        <v>0</v>
      </c>
      <c r="K53" s="43"/>
      <c r="L53" s="75"/>
      <c r="M53" s="43"/>
      <c r="N53" s="238" t="s">
        <v>94</v>
      </c>
      <c r="O53" s="36"/>
      <c r="P53" s="238">
        <v>76</v>
      </c>
      <c r="Q53" s="38"/>
    </row>
    <row r="54" spans="1:17" x14ac:dyDescent="0.2">
      <c r="A54" s="53">
        <v>2</v>
      </c>
      <c r="B54" s="845"/>
      <c r="C54" s="846"/>
      <c r="D54" s="847"/>
      <c r="E54" s="38"/>
      <c r="F54" s="76"/>
      <c r="G54" s="43"/>
      <c r="H54" s="79">
        <f t="shared" ref="H54:H57" si="1">+F54-J54</f>
        <v>0</v>
      </c>
      <c r="I54" s="81"/>
      <c r="J54" s="79">
        <f>+F54*$L$49</f>
        <v>0</v>
      </c>
      <c r="K54" s="43"/>
      <c r="L54" s="76"/>
      <c r="M54" s="43"/>
      <c r="N54" s="43"/>
      <c r="O54" s="43"/>
      <c r="P54" s="43"/>
      <c r="Q54" s="38"/>
    </row>
    <row r="55" spans="1:17" x14ac:dyDescent="0.2">
      <c r="A55" s="53">
        <v>3</v>
      </c>
      <c r="B55" s="845"/>
      <c r="C55" s="846"/>
      <c r="D55" s="847"/>
      <c r="E55" s="38"/>
      <c r="F55" s="76"/>
      <c r="G55" s="43"/>
      <c r="H55" s="79">
        <f t="shared" si="1"/>
        <v>0</v>
      </c>
      <c r="I55" s="81"/>
      <c r="J55" s="79">
        <f>+F55*$L$49</f>
        <v>0</v>
      </c>
      <c r="K55" s="43"/>
      <c r="L55" s="76"/>
      <c r="M55" s="43"/>
      <c r="N55" s="239" t="s">
        <v>95</v>
      </c>
      <c r="O55" s="34"/>
      <c r="P55" s="141">
        <f>ROUND(+P51,-3)</f>
        <v>0</v>
      </c>
      <c r="Q55" s="40"/>
    </row>
    <row r="56" spans="1:17" x14ac:dyDescent="0.2">
      <c r="A56" s="53">
        <v>4</v>
      </c>
      <c r="B56" s="845"/>
      <c r="C56" s="846"/>
      <c r="D56" s="847"/>
      <c r="E56" s="38"/>
      <c r="F56" s="76"/>
      <c r="G56" s="43"/>
      <c r="H56" s="79">
        <f t="shared" si="1"/>
        <v>0</v>
      </c>
      <c r="I56" s="81"/>
      <c r="J56" s="79">
        <f>+F56*$L$49</f>
        <v>0</v>
      </c>
      <c r="K56" s="43"/>
      <c r="L56" s="76"/>
      <c r="M56" s="43"/>
      <c r="N56" s="43"/>
      <c r="O56" s="43"/>
      <c r="P56" s="43"/>
      <c r="Q56" s="38"/>
    </row>
    <row r="57" spans="1:17" x14ac:dyDescent="0.2">
      <c r="A57" s="53">
        <v>5</v>
      </c>
      <c r="B57" s="848"/>
      <c r="C57" s="849"/>
      <c r="D57" s="850"/>
      <c r="E57" s="38"/>
      <c r="F57" s="77"/>
      <c r="G57" s="43"/>
      <c r="H57" s="80">
        <f t="shared" si="1"/>
        <v>0</v>
      </c>
      <c r="I57" s="81"/>
      <c r="J57" s="80">
        <f>+F57*$L$49</f>
        <v>0</v>
      </c>
      <c r="K57" s="43"/>
      <c r="L57" s="77"/>
      <c r="M57" s="43"/>
      <c r="N57" s="43"/>
      <c r="O57" s="43"/>
      <c r="P57" s="43"/>
      <c r="Q57" s="38"/>
    </row>
    <row r="58" spans="1:17" x14ac:dyDescent="0.2">
      <c r="A58" s="53"/>
      <c r="B58" s="796"/>
      <c r="C58" s="796"/>
      <c r="D58" s="796"/>
      <c r="E58" s="38"/>
      <c r="F58" s="43"/>
      <c r="G58" s="43"/>
      <c r="H58" s="43"/>
      <c r="I58" s="43"/>
      <c r="J58" s="43"/>
      <c r="K58" s="43"/>
      <c r="L58" s="43"/>
      <c r="M58" s="43"/>
      <c r="N58" s="43"/>
      <c r="O58" s="43"/>
      <c r="P58" s="43"/>
      <c r="Q58" s="38"/>
    </row>
    <row r="59" spans="1:17" x14ac:dyDescent="0.2">
      <c r="A59" s="53"/>
      <c r="B59" s="831" t="s">
        <v>91</v>
      </c>
      <c r="C59" s="832"/>
      <c r="D59" s="833"/>
      <c r="E59" s="47"/>
      <c r="F59" s="141">
        <f>SUM(F53:F58)</f>
        <v>0</v>
      </c>
      <c r="G59" s="62"/>
      <c r="H59" s="141">
        <f>SUM(H53:H58)</f>
        <v>0</v>
      </c>
      <c r="I59" s="34"/>
      <c r="J59" s="141">
        <f>SUM(J53:J58)</f>
        <v>0</v>
      </c>
      <c r="K59" s="34"/>
      <c r="L59" s="141">
        <f>SUM(L53:L58)</f>
        <v>0</v>
      </c>
      <c r="M59" s="34"/>
      <c r="N59" s="34"/>
      <c r="O59" s="43"/>
      <c r="P59" s="43"/>
      <c r="Q59" s="38"/>
    </row>
    <row r="60" spans="1:17" x14ac:dyDescent="0.2">
      <c r="A60" s="53"/>
      <c r="B60" s="851"/>
      <c r="C60" s="851"/>
      <c r="D60" s="851"/>
      <c r="E60" s="47"/>
      <c r="F60" s="34"/>
      <c r="G60" s="34"/>
      <c r="H60" s="34"/>
      <c r="I60" s="34"/>
      <c r="J60" s="34"/>
      <c r="K60" s="34"/>
      <c r="L60" s="34"/>
      <c r="M60" s="34"/>
      <c r="N60" s="34"/>
      <c r="O60" s="43"/>
      <c r="P60" s="43"/>
      <c r="Q60" s="38"/>
    </row>
    <row r="61" spans="1:17" x14ac:dyDescent="0.2">
      <c r="A61" s="53"/>
      <c r="B61" s="831" t="s">
        <v>113</v>
      </c>
      <c r="C61" s="832"/>
      <c r="D61" s="833"/>
      <c r="E61" s="58"/>
      <c r="F61" s="62"/>
      <c r="G61" s="62"/>
      <c r="H61" s="62"/>
      <c r="I61" s="62"/>
      <c r="J61" s="141">
        <f>+J49-J59</f>
        <v>0</v>
      </c>
      <c r="K61" s="62"/>
      <c r="L61" s="62"/>
      <c r="M61" s="62"/>
      <c r="N61" s="62"/>
      <c r="O61" s="63"/>
      <c r="P61" s="43"/>
      <c r="Q61" s="38"/>
    </row>
    <row r="62" spans="1:17" x14ac:dyDescent="0.2">
      <c r="A62" s="53"/>
      <c r="B62" s="851"/>
      <c r="C62" s="851"/>
      <c r="D62" s="851"/>
      <c r="E62" s="47"/>
      <c r="F62" s="64"/>
      <c r="G62" s="47"/>
      <c r="H62" s="65"/>
      <c r="I62" s="47"/>
      <c r="J62" s="65"/>
      <c r="K62" s="47"/>
      <c r="L62" s="65"/>
      <c r="M62" s="47"/>
      <c r="N62" s="64"/>
      <c r="O62" s="38"/>
      <c r="P62" s="45"/>
      <c r="Q62" s="38"/>
    </row>
    <row r="63" spans="1:17" ht="15.75" x14ac:dyDescent="0.25">
      <c r="A63" s="53"/>
      <c r="B63" s="831" t="s">
        <v>114</v>
      </c>
      <c r="C63" s="832"/>
      <c r="D63" s="833"/>
      <c r="E63" s="47"/>
      <c r="F63" s="65"/>
      <c r="G63" s="65"/>
      <c r="H63" s="64"/>
      <c r="I63" s="58"/>
      <c r="J63" s="658">
        <v>0</v>
      </c>
      <c r="K63" s="58"/>
      <c r="L63" s="141">
        <f>+J61*J63</f>
        <v>0</v>
      </c>
      <c r="M63" s="47"/>
      <c r="N63" s="64"/>
      <c r="O63" s="40"/>
      <c r="P63" s="45"/>
      <c r="Q63" s="38"/>
    </row>
    <row r="64" spans="1:17" x14ac:dyDescent="0.2">
      <c r="A64" s="66"/>
      <c r="B64" s="852"/>
      <c r="C64" s="852"/>
      <c r="D64" s="852"/>
      <c r="E64" s="47"/>
      <c r="F64" s="65"/>
      <c r="G64" s="47"/>
      <c r="H64" s="65"/>
      <c r="I64" s="47"/>
      <c r="J64" s="65"/>
      <c r="K64" s="47"/>
      <c r="L64" s="65"/>
      <c r="M64" s="47"/>
      <c r="N64" s="65"/>
      <c r="O64" s="38"/>
      <c r="P64" s="45"/>
      <c r="Q64" s="38"/>
    </row>
    <row r="65" spans="1:17" x14ac:dyDescent="0.2">
      <c r="A65" s="37"/>
      <c r="B65" s="37"/>
      <c r="C65" s="37"/>
      <c r="D65" s="37"/>
      <c r="E65" s="37"/>
      <c r="F65" s="56"/>
      <c r="G65" s="56"/>
      <c r="H65" s="56"/>
      <c r="I65" s="56"/>
      <c r="J65" s="56"/>
      <c r="K65" s="56"/>
      <c r="L65" s="56"/>
      <c r="M65" s="56"/>
      <c r="N65" s="56"/>
      <c r="O65" s="56"/>
      <c r="P65" s="56"/>
      <c r="Q65" s="37"/>
    </row>
  </sheetData>
  <sheetProtection algorithmName="SHA-512" hashValue="SIZsAa9ThoJ6lkUlvaUWLZ8P2STHLP+f8RziFjaBSbl/B1KHv3C/wpNDbMO2MwI1l1TmNqbm0yHH4XxjoaNqXQ==" saltValue="RwSjlsx+Fkw3M9UKxR/fWQ==" spinCount="100000" sheet="1" objects="1" scenarios="1" formatCells="0" formatColumns="0" formatRows="0" selectLockedCells="1"/>
  <mergeCells count="47">
    <mergeCell ref="B60:D60"/>
    <mergeCell ref="B61:D61"/>
    <mergeCell ref="B62:D62"/>
    <mergeCell ref="B63:D63"/>
    <mergeCell ref="B64:D64"/>
    <mergeCell ref="B59:D59"/>
    <mergeCell ref="B45:J45"/>
    <mergeCell ref="B47:D47"/>
    <mergeCell ref="B49:C49"/>
    <mergeCell ref="B50:D50"/>
    <mergeCell ref="B51:D51"/>
    <mergeCell ref="B53:D53"/>
    <mergeCell ref="B54:D54"/>
    <mergeCell ref="B55:D55"/>
    <mergeCell ref="B56:D56"/>
    <mergeCell ref="B57:D57"/>
    <mergeCell ref="B58:D58"/>
    <mergeCell ref="B42:D42"/>
    <mergeCell ref="B24:D24"/>
    <mergeCell ref="B25:D25"/>
    <mergeCell ref="B26:H26"/>
    <mergeCell ref="B28:D28"/>
    <mergeCell ref="B30:D30"/>
    <mergeCell ref="B31:D31"/>
    <mergeCell ref="B32:D32"/>
    <mergeCell ref="B33:D33"/>
    <mergeCell ref="B39:D39"/>
    <mergeCell ref="B40:D40"/>
    <mergeCell ref="B41:D41"/>
    <mergeCell ref="B23:D23"/>
    <mergeCell ref="B12:D12"/>
    <mergeCell ref="B13:D13"/>
    <mergeCell ref="B14:D14"/>
    <mergeCell ref="B15:D15"/>
    <mergeCell ref="B16:D16"/>
    <mergeCell ref="B17:D17"/>
    <mergeCell ref="B18:D18"/>
    <mergeCell ref="B19:D19"/>
    <mergeCell ref="B20:D20"/>
    <mergeCell ref="B21:D21"/>
    <mergeCell ref="B22:D22"/>
    <mergeCell ref="B11:D11"/>
    <mergeCell ref="B5:H5"/>
    <mergeCell ref="J5:P5"/>
    <mergeCell ref="B7:D7"/>
    <mergeCell ref="B9:D9"/>
    <mergeCell ref="B10:D1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7"/>
  <sheetViews>
    <sheetView showGridLines="0" zoomScale="120" zoomScaleNormal="120" workbookViewId="0">
      <selection activeCell="H24" sqref="H24"/>
    </sheetView>
  </sheetViews>
  <sheetFormatPr baseColWidth="10" defaultRowHeight="12.75" x14ac:dyDescent="0.2"/>
  <cols>
    <col min="1" max="1" width="1.7109375" customWidth="1"/>
    <col min="2" max="2" width="12.7109375" customWidth="1"/>
    <col min="3" max="3" width="2.7109375" customWidth="1"/>
    <col min="4" max="4" width="12.7109375" customWidth="1"/>
    <col min="5" max="5" width="1.7109375" customWidth="1"/>
    <col min="6" max="6" width="14.7109375" customWidth="1"/>
    <col min="7" max="7" width="1.7109375" customWidth="1"/>
    <col min="8" max="8" width="14.7109375" customWidth="1"/>
    <col min="9" max="9" width="1.7109375" customWidth="1"/>
    <col min="10" max="10" width="14.7109375" customWidth="1"/>
    <col min="11" max="11" width="1.7109375" customWidth="1"/>
    <col min="12" max="12" width="14.7109375" customWidth="1"/>
    <col min="13" max="13" width="1.7109375" customWidth="1"/>
    <col min="14" max="14" width="2.7109375" customWidth="1"/>
  </cols>
  <sheetData>
    <row r="1" spans="1:14" x14ac:dyDescent="0.2">
      <c r="A1" s="1"/>
      <c r="B1" s="13"/>
      <c r="C1" s="13"/>
      <c r="D1" s="13"/>
      <c r="E1" s="13"/>
      <c r="F1" s="1"/>
      <c r="G1" s="1"/>
      <c r="H1" s="1"/>
      <c r="I1" s="1"/>
      <c r="J1" s="1"/>
      <c r="K1" s="1"/>
      <c r="L1" s="1"/>
      <c r="M1" s="1"/>
    </row>
    <row r="2" spans="1:14" ht="13.5" x14ac:dyDescent="0.25">
      <c r="A2" s="1"/>
      <c r="B2" s="217" t="str">
        <f>+'Datos Generales'!D13</f>
        <v xml:space="preserve">  </v>
      </c>
      <c r="C2" s="218"/>
      <c r="D2" s="219" t="str">
        <f>+'Datos Generales'!D14</f>
        <v xml:space="preserve"> </v>
      </c>
      <c r="E2" s="218"/>
      <c r="F2" s="217" t="str">
        <f>+'Datos Generales'!D15</f>
        <v xml:space="preserve"> </v>
      </c>
      <c r="G2" s="218"/>
      <c r="H2" s="217" t="str">
        <f>+'Datos Generales'!D16</f>
        <v xml:space="preserve"> </v>
      </c>
      <c r="I2" s="23"/>
      <c r="J2" s="23"/>
      <c r="K2" s="23"/>
      <c r="L2" s="220" t="s">
        <v>164</v>
      </c>
      <c r="M2" s="23"/>
    </row>
    <row r="3" spans="1:14" ht="13.5" x14ac:dyDescent="0.25">
      <c r="A3" s="13"/>
      <c r="B3" s="861">
        <f>+'Datos Generales'!D17</f>
        <v>0</v>
      </c>
      <c r="C3" s="861"/>
      <c r="D3" s="861"/>
      <c r="E3" s="861"/>
      <c r="F3" s="861"/>
      <c r="G3" s="861"/>
      <c r="H3" s="861"/>
      <c r="I3" s="23"/>
      <c r="J3" s="23"/>
      <c r="K3" s="23"/>
      <c r="L3" s="220" t="s">
        <v>17</v>
      </c>
      <c r="M3" s="23"/>
    </row>
    <row r="4" spans="1:14" ht="13.5" x14ac:dyDescent="0.25">
      <c r="A4" s="1"/>
      <c r="B4" s="221" t="str">
        <f>+'Datos Generales'!D12</f>
        <v xml:space="preserve"> </v>
      </c>
      <c r="C4" s="221">
        <f>+'Datos Generales'!J12</f>
        <v>0</v>
      </c>
      <c r="D4" s="23"/>
      <c r="E4" s="23"/>
      <c r="F4" s="23"/>
      <c r="G4" s="23"/>
      <c r="H4" s="23"/>
      <c r="I4" s="23"/>
      <c r="J4" s="23"/>
      <c r="K4" s="23"/>
      <c r="L4" s="220">
        <f>+'Datos Generales'!D11</f>
        <v>2025</v>
      </c>
      <c r="M4" s="23"/>
    </row>
    <row r="5" spans="1:14" ht="15.75" x14ac:dyDescent="0.25">
      <c r="A5" s="13"/>
      <c r="B5" s="753" t="s">
        <v>69</v>
      </c>
      <c r="C5" s="753"/>
      <c r="D5" s="753"/>
      <c r="E5" s="753"/>
      <c r="F5" s="753"/>
      <c r="G5" s="753"/>
      <c r="H5" s="753"/>
      <c r="I5" s="753"/>
      <c r="J5" s="753"/>
      <c r="K5" s="23"/>
      <c r="L5" s="23"/>
      <c r="M5" s="23"/>
    </row>
    <row r="6" spans="1:14" ht="13.5" x14ac:dyDescent="0.25">
      <c r="A6" s="1"/>
      <c r="B6" s="48"/>
      <c r="C6" s="48"/>
      <c r="D6" s="48"/>
      <c r="E6" s="22"/>
      <c r="F6" s="22"/>
      <c r="G6" s="22"/>
      <c r="H6" s="22"/>
      <c r="I6" s="22"/>
      <c r="J6" s="22"/>
      <c r="K6" s="22"/>
      <c r="L6" s="22"/>
      <c r="M6" s="22"/>
    </row>
    <row r="7" spans="1:14" ht="27" x14ac:dyDescent="0.25">
      <c r="A7" s="13"/>
      <c r="B7" s="769" t="s">
        <v>70</v>
      </c>
      <c r="C7" s="770"/>
      <c r="D7" s="771"/>
      <c r="E7" s="23"/>
      <c r="F7" s="142" t="s">
        <v>71</v>
      </c>
      <c r="G7" s="22"/>
      <c r="H7" s="142" t="s">
        <v>72</v>
      </c>
      <c r="I7" s="22"/>
      <c r="J7" s="142" t="s">
        <v>73</v>
      </c>
      <c r="K7" s="23"/>
      <c r="L7" s="142" t="s">
        <v>275</v>
      </c>
      <c r="M7" s="216"/>
    </row>
    <row r="8" spans="1:14" ht="13.5" x14ac:dyDescent="0.25">
      <c r="A8" s="1"/>
      <c r="B8" s="23"/>
      <c r="C8" s="22"/>
      <c r="D8" s="22"/>
      <c r="E8" s="22"/>
      <c r="F8" s="23"/>
      <c r="G8" s="22"/>
      <c r="H8" s="22"/>
      <c r="I8" s="22"/>
      <c r="J8" s="22"/>
      <c r="K8" s="22"/>
      <c r="L8" s="22"/>
      <c r="M8" s="22"/>
    </row>
    <row r="9" spans="1:14" ht="13.5" x14ac:dyDescent="0.25">
      <c r="A9" s="13"/>
      <c r="B9" s="308" t="s">
        <v>74</v>
      </c>
      <c r="C9" s="210"/>
      <c r="D9" s="211"/>
      <c r="E9" s="23"/>
      <c r="F9" s="289"/>
      <c r="G9" s="285"/>
      <c r="H9" s="285"/>
      <c r="I9" s="285"/>
      <c r="J9" s="285"/>
      <c r="K9" s="285"/>
      <c r="L9" s="285"/>
      <c r="M9" s="282"/>
      <c r="N9" s="311"/>
    </row>
    <row r="10" spans="1:14" ht="13.5" x14ac:dyDescent="0.25">
      <c r="A10" s="13"/>
      <c r="B10" s="309" t="s">
        <v>75</v>
      </c>
      <c r="C10" s="212"/>
      <c r="D10" s="213"/>
      <c r="E10" s="23"/>
      <c r="F10" s="291"/>
      <c r="G10" s="285"/>
      <c r="H10" s="285"/>
      <c r="I10" s="285"/>
      <c r="J10" s="285"/>
      <c r="K10" s="285"/>
      <c r="L10" s="285"/>
      <c r="M10" s="282"/>
      <c r="N10" s="311"/>
    </row>
    <row r="11" spans="1:14" ht="13.5" x14ac:dyDescent="0.25">
      <c r="A11" s="13"/>
      <c r="B11" s="309" t="s">
        <v>76</v>
      </c>
      <c r="C11" s="212"/>
      <c r="D11" s="213"/>
      <c r="E11" s="23"/>
      <c r="F11" s="291"/>
      <c r="G11" s="285"/>
      <c r="H11" s="285"/>
      <c r="I11" s="285"/>
      <c r="J11" s="285"/>
      <c r="K11" s="285"/>
      <c r="L11" s="285"/>
      <c r="M11" s="282"/>
      <c r="N11" s="311"/>
    </row>
    <row r="12" spans="1:14" ht="13.5" x14ac:dyDescent="0.25">
      <c r="A12" s="13"/>
      <c r="B12" s="309" t="s">
        <v>77</v>
      </c>
      <c r="C12" s="212"/>
      <c r="D12" s="213"/>
      <c r="E12" s="23"/>
      <c r="F12" s="291"/>
      <c r="G12" s="285"/>
      <c r="H12" s="285"/>
      <c r="I12" s="285"/>
      <c r="J12" s="285"/>
      <c r="K12" s="285"/>
      <c r="L12" s="285"/>
      <c r="M12" s="282"/>
      <c r="N12" s="311"/>
    </row>
    <row r="13" spans="1:14" ht="13.5" x14ac:dyDescent="0.25">
      <c r="A13" s="13"/>
      <c r="B13" s="309" t="s">
        <v>78</v>
      </c>
      <c r="C13" s="212"/>
      <c r="D13" s="213"/>
      <c r="E13" s="23"/>
      <c r="F13" s="291"/>
      <c r="G13" s="285"/>
      <c r="H13" s="285"/>
      <c r="I13" s="285"/>
      <c r="J13" s="285"/>
      <c r="K13" s="285"/>
      <c r="L13" s="285"/>
      <c r="M13" s="282"/>
      <c r="N13" s="311"/>
    </row>
    <row r="14" spans="1:14" ht="13.5" x14ac:dyDescent="0.25">
      <c r="A14" s="13"/>
      <c r="B14" s="309" t="s">
        <v>79</v>
      </c>
      <c r="C14" s="212"/>
      <c r="D14" s="213"/>
      <c r="E14" s="23"/>
      <c r="F14" s="293"/>
      <c r="G14" s="284"/>
      <c r="H14" s="289"/>
      <c r="I14" s="285"/>
      <c r="J14" s="285"/>
      <c r="K14" s="285"/>
      <c r="L14" s="285"/>
      <c r="M14" s="282"/>
      <c r="N14" s="311"/>
    </row>
    <row r="15" spans="1:14" ht="13.5" x14ac:dyDescent="0.25">
      <c r="A15" s="13"/>
      <c r="B15" s="309" t="s">
        <v>93</v>
      </c>
      <c r="C15" s="212"/>
      <c r="D15" s="213"/>
      <c r="E15" s="22"/>
      <c r="F15" s="285"/>
      <c r="G15" s="284"/>
      <c r="H15" s="291"/>
      <c r="I15" s="285"/>
      <c r="J15" s="285"/>
      <c r="K15" s="285"/>
      <c r="L15" s="285"/>
      <c r="M15" s="282"/>
      <c r="N15" s="311"/>
    </row>
    <row r="16" spans="1:14" ht="13.5" x14ac:dyDescent="0.25">
      <c r="A16" s="13"/>
      <c r="B16" s="309" t="s">
        <v>80</v>
      </c>
      <c r="C16" s="212"/>
      <c r="D16" s="213"/>
      <c r="E16" s="22"/>
      <c r="F16" s="285"/>
      <c r="G16" s="284"/>
      <c r="H16" s="291"/>
      <c r="I16" s="285"/>
      <c r="J16" s="285"/>
      <c r="K16" s="285"/>
      <c r="L16" s="285"/>
      <c r="M16" s="282"/>
      <c r="N16" s="311"/>
    </row>
    <row r="17" spans="1:14" ht="13.5" x14ac:dyDescent="0.25">
      <c r="A17" s="13"/>
      <c r="B17" s="309" t="s">
        <v>81</v>
      </c>
      <c r="C17" s="212"/>
      <c r="D17" s="213"/>
      <c r="E17" s="22"/>
      <c r="F17" s="285"/>
      <c r="G17" s="284"/>
      <c r="H17" s="291"/>
      <c r="I17" s="285"/>
      <c r="J17" s="285"/>
      <c r="K17" s="285"/>
      <c r="L17" s="285"/>
      <c r="M17" s="282"/>
      <c r="N17" s="311"/>
    </row>
    <row r="18" spans="1:14" ht="13.5" x14ac:dyDescent="0.25">
      <c r="A18" s="13"/>
      <c r="B18" s="309" t="s">
        <v>82</v>
      </c>
      <c r="C18" s="212"/>
      <c r="D18" s="213"/>
      <c r="E18" s="22"/>
      <c r="F18" s="285"/>
      <c r="G18" s="284"/>
      <c r="H18" s="291"/>
      <c r="I18" s="285"/>
      <c r="J18" s="285"/>
      <c r="K18" s="285"/>
      <c r="L18" s="285"/>
      <c r="M18" s="282"/>
      <c r="N18" s="311"/>
    </row>
    <row r="19" spans="1:14" ht="13.5" x14ac:dyDescent="0.25">
      <c r="A19" s="13"/>
      <c r="B19" s="309" t="s">
        <v>83</v>
      </c>
      <c r="C19" s="212"/>
      <c r="D19" s="213"/>
      <c r="E19" s="22"/>
      <c r="F19" s="285"/>
      <c r="G19" s="284"/>
      <c r="H19" s="291"/>
      <c r="I19" s="285"/>
      <c r="J19" s="285"/>
      <c r="K19" s="285"/>
      <c r="L19" s="285"/>
      <c r="M19" s="282"/>
      <c r="N19" s="311"/>
    </row>
    <row r="20" spans="1:14" ht="13.5" x14ac:dyDescent="0.25">
      <c r="A20" s="13"/>
      <c r="B20" s="309" t="s">
        <v>31</v>
      </c>
      <c r="C20" s="212"/>
      <c r="D20" s="213"/>
      <c r="E20" s="22"/>
      <c r="F20" s="312"/>
      <c r="G20" s="284"/>
      <c r="H20" s="291"/>
      <c r="I20" s="285"/>
      <c r="J20" s="285"/>
      <c r="K20" s="285"/>
      <c r="L20" s="285"/>
      <c r="M20" s="282"/>
      <c r="N20" s="311"/>
    </row>
    <row r="21" spans="1:14" ht="13.5" x14ac:dyDescent="0.25">
      <c r="A21" s="13"/>
      <c r="B21" s="309" t="s">
        <v>84</v>
      </c>
      <c r="C21" s="212"/>
      <c r="D21" s="213"/>
      <c r="E21" s="22"/>
      <c r="F21" s="285"/>
      <c r="G21" s="284"/>
      <c r="H21" s="291"/>
      <c r="I21" s="285"/>
      <c r="J21" s="285"/>
      <c r="K21" s="285"/>
      <c r="L21" s="285"/>
      <c r="M21" s="282"/>
      <c r="N21" s="311"/>
    </row>
    <row r="22" spans="1:14" ht="13.5" x14ac:dyDescent="0.25">
      <c r="A22" s="13"/>
      <c r="B22" s="309" t="s">
        <v>25</v>
      </c>
      <c r="C22" s="212"/>
      <c r="D22" s="213"/>
      <c r="E22" s="22"/>
      <c r="F22" s="285"/>
      <c r="G22" s="284"/>
      <c r="H22" s="291"/>
      <c r="I22" s="285"/>
      <c r="J22" s="285"/>
      <c r="K22" s="285"/>
      <c r="L22" s="285"/>
      <c r="M22" s="282"/>
      <c r="N22" s="311"/>
    </row>
    <row r="23" spans="1:14" ht="13.5" x14ac:dyDescent="0.25">
      <c r="A23" s="13"/>
      <c r="B23" s="309" t="s">
        <v>32</v>
      </c>
      <c r="C23" s="212"/>
      <c r="D23" s="213"/>
      <c r="E23" s="22"/>
      <c r="F23" s="285"/>
      <c r="G23" s="284"/>
      <c r="H23" s="291"/>
      <c r="I23" s="285"/>
      <c r="J23" s="285"/>
      <c r="K23" s="285"/>
      <c r="L23" s="285"/>
      <c r="M23" s="282"/>
      <c r="N23" s="311"/>
    </row>
    <row r="24" spans="1:14" ht="13.5" x14ac:dyDescent="0.25">
      <c r="A24" s="13"/>
      <c r="B24" s="309" t="s">
        <v>302</v>
      </c>
      <c r="C24" s="212"/>
      <c r="D24" s="213"/>
      <c r="E24" s="22"/>
      <c r="F24" s="285"/>
      <c r="G24" s="284"/>
      <c r="H24" s="291"/>
      <c r="I24" s="285"/>
      <c r="J24" s="285"/>
      <c r="K24" s="285"/>
      <c r="L24" s="285"/>
      <c r="M24" s="282"/>
      <c r="N24" s="311"/>
    </row>
    <row r="25" spans="1:14" ht="13.5" x14ac:dyDescent="0.25">
      <c r="A25" s="13"/>
      <c r="B25" s="309" t="s">
        <v>305</v>
      </c>
      <c r="C25" s="212"/>
      <c r="D25" s="213"/>
      <c r="E25" s="22"/>
      <c r="F25" s="285"/>
      <c r="G25" s="284"/>
      <c r="H25" s="291"/>
      <c r="I25" s="285"/>
      <c r="J25" s="285"/>
      <c r="K25" s="285"/>
      <c r="L25" s="285"/>
      <c r="M25" s="282"/>
      <c r="N25" s="311"/>
    </row>
    <row r="26" spans="1:14" ht="13.5" x14ac:dyDescent="0.25">
      <c r="A26" s="13"/>
      <c r="B26" s="309" t="s">
        <v>303</v>
      </c>
      <c r="C26" s="212"/>
      <c r="D26" s="213"/>
      <c r="E26" s="22"/>
      <c r="F26" s="285"/>
      <c r="G26" s="284"/>
      <c r="H26" s="291"/>
      <c r="I26" s="285"/>
      <c r="J26" s="285"/>
      <c r="K26" s="285"/>
      <c r="L26" s="285"/>
      <c r="M26" s="282"/>
      <c r="N26" s="311"/>
    </row>
    <row r="27" spans="1:14" ht="13.5" x14ac:dyDescent="0.25">
      <c r="A27" s="13"/>
      <c r="B27" s="309" t="s">
        <v>304</v>
      </c>
      <c r="C27" s="212"/>
      <c r="D27" s="213"/>
      <c r="E27" s="22"/>
      <c r="F27" s="285"/>
      <c r="G27" s="284"/>
      <c r="H27" s="291"/>
      <c r="I27" s="285"/>
      <c r="J27" s="285"/>
      <c r="K27" s="285"/>
      <c r="L27" s="285"/>
      <c r="M27" s="282"/>
      <c r="N27" s="311"/>
    </row>
    <row r="28" spans="1:14" ht="13.5" x14ac:dyDescent="0.25">
      <c r="A28" s="13"/>
      <c r="B28" s="309" t="s">
        <v>24</v>
      </c>
      <c r="C28" s="212"/>
      <c r="D28" s="213"/>
      <c r="E28" s="22"/>
      <c r="F28" s="285"/>
      <c r="G28" s="284"/>
      <c r="H28" s="293"/>
      <c r="I28" s="285"/>
      <c r="J28" s="285"/>
      <c r="K28" s="285"/>
      <c r="L28" s="285"/>
      <c r="M28" s="282"/>
      <c r="N28" s="311"/>
    </row>
    <row r="29" spans="1:14" ht="13.5" x14ac:dyDescent="0.25">
      <c r="A29" s="13"/>
      <c r="B29" s="309" t="s">
        <v>85</v>
      </c>
      <c r="C29" s="212"/>
      <c r="D29" s="213"/>
      <c r="E29" s="22"/>
      <c r="F29" s="285"/>
      <c r="G29" s="285"/>
      <c r="H29" s="285"/>
      <c r="I29" s="285"/>
      <c r="J29" s="289"/>
      <c r="K29" s="285"/>
      <c r="L29" s="285"/>
      <c r="M29" s="282"/>
      <c r="N29" s="311"/>
    </row>
    <row r="30" spans="1:14" ht="13.5" x14ac:dyDescent="0.25">
      <c r="A30" s="13"/>
      <c r="B30" s="309" t="s">
        <v>86</v>
      </c>
      <c r="C30" s="212"/>
      <c r="D30" s="213"/>
      <c r="E30" s="22"/>
      <c r="F30" s="285"/>
      <c r="G30" s="285"/>
      <c r="H30" s="285"/>
      <c r="I30" s="285"/>
      <c r="J30" s="291"/>
      <c r="K30" s="285"/>
      <c r="L30" s="285"/>
      <c r="M30" s="282"/>
      <c r="N30" s="311"/>
    </row>
    <row r="31" spans="1:14" ht="13.5" x14ac:dyDescent="0.25">
      <c r="A31" s="13"/>
      <c r="B31" s="309" t="s">
        <v>87</v>
      </c>
      <c r="C31" s="212"/>
      <c r="D31" s="213"/>
      <c r="E31" s="22"/>
      <c r="F31" s="285"/>
      <c r="G31" s="285"/>
      <c r="H31" s="285"/>
      <c r="I31" s="285"/>
      <c r="J31" s="293"/>
      <c r="K31" s="285"/>
      <c r="L31" s="285"/>
      <c r="M31" s="282"/>
      <c r="N31" s="311"/>
    </row>
    <row r="32" spans="1:14" ht="13.5" x14ac:dyDescent="0.25">
      <c r="A32" s="13"/>
      <c r="B32" s="309" t="s">
        <v>88</v>
      </c>
      <c r="C32" s="212"/>
      <c r="D32" s="213"/>
      <c r="E32" s="22"/>
      <c r="F32" s="285"/>
      <c r="G32" s="285"/>
      <c r="H32" s="285"/>
      <c r="I32" s="285"/>
      <c r="J32" s="285"/>
      <c r="K32" s="285"/>
      <c r="L32" s="289"/>
      <c r="M32" s="282"/>
      <c r="N32" s="311"/>
    </row>
    <row r="33" spans="1:14" ht="13.5" x14ac:dyDescent="0.25">
      <c r="A33" s="13"/>
      <c r="B33" s="309" t="s">
        <v>89</v>
      </c>
      <c r="C33" s="212"/>
      <c r="D33" s="213"/>
      <c r="E33" s="22"/>
      <c r="F33" s="285"/>
      <c r="G33" s="285"/>
      <c r="H33" s="285"/>
      <c r="I33" s="285"/>
      <c r="J33" s="285"/>
      <c r="K33" s="285"/>
      <c r="L33" s="291"/>
      <c r="M33" s="282"/>
      <c r="N33" s="311"/>
    </row>
    <row r="34" spans="1:14" ht="13.5" x14ac:dyDescent="0.25">
      <c r="A34" s="13"/>
      <c r="B34" s="310" t="s">
        <v>90</v>
      </c>
      <c r="C34" s="214"/>
      <c r="D34" s="215"/>
      <c r="E34" s="22"/>
      <c r="F34" s="285"/>
      <c r="G34" s="285"/>
      <c r="H34" s="285"/>
      <c r="I34" s="285"/>
      <c r="J34" s="285"/>
      <c r="K34" s="285"/>
      <c r="L34" s="293"/>
      <c r="M34" s="282"/>
      <c r="N34" s="311"/>
    </row>
    <row r="35" spans="1:14" ht="13.5" x14ac:dyDescent="0.25">
      <c r="A35" s="1"/>
      <c r="B35" s="23"/>
      <c r="C35" s="23"/>
      <c r="D35" s="23"/>
      <c r="E35" s="22"/>
      <c r="F35" s="285"/>
      <c r="G35" s="285"/>
      <c r="H35" s="285"/>
      <c r="I35" s="285"/>
      <c r="J35" s="285"/>
      <c r="K35" s="285"/>
      <c r="L35" s="285"/>
      <c r="M35" s="282"/>
      <c r="N35" s="311"/>
    </row>
    <row r="36" spans="1:14" x14ac:dyDescent="0.2">
      <c r="A36" s="1"/>
      <c r="B36" s="810" t="s">
        <v>91</v>
      </c>
      <c r="C36" s="811"/>
      <c r="D36" s="812"/>
      <c r="E36" s="42"/>
      <c r="F36" s="305">
        <f>SUM(F9:F34)</f>
        <v>0</v>
      </c>
      <c r="G36" s="307"/>
      <c r="H36" s="305">
        <f>SUM(H9:H34)</f>
        <v>0</v>
      </c>
      <c r="I36" s="307"/>
      <c r="J36" s="305">
        <f>SUM(J9:J34)</f>
        <v>0</v>
      </c>
      <c r="K36" s="313"/>
      <c r="L36" s="305">
        <f>SUM(L9:L34)</f>
        <v>0</v>
      </c>
      <c r="M36" s="282"/>
      <c r="N36" s="311"/>
    </row>
    <row r="37" spans="1:14" ht="13.5" x14ac:dyDescent="0.25">
      <c r="A37" s="1"/>
      <c r="B37" s="22"/>
      <c r="C37" s="22"/>
      <c r="D37" s="22"/>
      <c r="E37" s="22"/>
      <c r="F37" s="284"/>
      <c r="G37" s="285"/>
      <c r="H37" s="285"/>
      <c r="I37" s="285"/>
      <c r="J37" s="285"/>
      <c r="K37" s="285"/>
      <c r="L37" s="285"/>
      <c r="M37" s="282"/>
      <c r="N37" s="311"/>
    </row>
    <row r="38" spans="1:14" ht="13.5" x14ac:dyDescent="0.25">
      <c r="A38" s="1"/>
      <c r="B38" s="810" t="s">
        <v>92</v>
      </c>
      <c r="C38" s="811"/>
      <c r="D38" s="812"/>
      <c r="E38" s="208"/>
      <c r="F38" s="285"/>
      <c r="G38" s="285"/>
      <c r="H38" s="285"/>
      <c r="I38" s="285"/>
      <c r="J38" s="314" t="e">
        <f>+J36/F36</f>
        <v>#DIV/0!</v>
      </c>
      <c r="K38" s="287"/>
      <c r="L38" s="314" t="e">
        <f>+L36/F36</f>
        <v>#DIV/0!</v>
      </c>
      <c r="M38" s="282"/>
      <c r="N38" s="311"/>
    </row>
    <row r="39" spans="1:14" ht="13.5" x14ac:dyDescent="0.25">
      <c r="A39" s="1"/>
      <c r="B39" s="22"/>
      <c r="C39" s="22"/>
      <c r="D39" s="22"/>
      <c r="E39" s="32"/>
      <c r="F39" s="285"/>
      <c r="G39" s="285"/>
      <c r="H39" s="285"/>
      <c r="I39" s="285"/>
      <c r="J39" s="285"/>
      <c r="K39" s="285"/>
      <c r="L39" s="285"/>
      <c r="M39" s="282"/>
      <c r="N39" s="311"/>
    </row>
    <row r="40" spans="1:14" x14ac:dyDescent="0.2">
      <c r="A40" s="1"/>
      <c r="B40" s="800" t="s">
        <v>94</v>
      </c>
      <c r="C40" s="801"/>
      <c r="D40" s="802"/>
      <c r="E40" s="209"/>
      <c r="F40" s="862">
        <v>33</v>
      </c>
      <c r="G40" s="863"/>
      <c r="H40" s="864"/>
      <c r="I40" s="315"/>
      <c r="J40" s="316">
        <v>34</v>
      </c>
      <c r="K40" s="317"/>
      <c r="L40" s="316">
        <v>35</v>
      </c>
      <c r="M40" s="282"/>
      <c r="N40" s="311"/>
    </row>
    <row r="41" spans="1:14" ht="13.5" x14ac:dyDescent="0.25">
      <c r="A41" s="1"/>
      <c r="B41" s="30"/>
      <c r="C41" s="30"/>
      <c r="D41" s="30"/>
      <c r="E41" s="31"/>
      <c r="F41" s="304"/>
      <c r="G41" s="304"/>
      <c r="H41" s="304"/>
      <c r="I41" s="304"/>
      <c r="J41" s="304"/>
      <c r="K41" s="304"/>
      <c r="L41" s="304"/>
      <c r="M41" s="282"/>
      <c r="N41" s="311"/>
    </row>
    <row r="42" spans="1:14" x14ac:dyDescent="0.2">
      <c r="A42" s="1"/>
      <c r="B42" s="853" t="s">
        <v>95</v>
      </c>
      <c r="C42" s="854"/>
      <c r="D42" s="854"/>
      <c r="E42" s="33"/>
      <c r="F42" s="855">
        <f>ROUND((+F36+H36),-3)</f>
        <v>0</v>
      </c>
      <c r="G42" s="856"/>
      <c r="H42" s="857"/>
      <c r="I42" s="306"/>
      <c r="J42" s="305">
        <f>ROUND(+J36,-3)</f>
        <v>0</v>
      </c>
      <c r="K42" s="307"/>
      <c r="L42" s="305">
        <f>ROUND(+L36,-3)</f>
        <v>0</v>
      </c>
      <c r="M42" s="318"/>
      <c r="N42" s="311"/>
    </row>
    <row r="43" spans="1:14" x14ac:dyDescent="0.2">
      <c r="A43" s="1"/>
      <c r="B43" s="35"/>
      <c r="C43" s="35"/>
      <c r="D43" s="35"/>
      <c r="E43" s="35"/>
      <c r="F43" s="319"/>
      <c r="G43" s="319"/>
      <c r="H43" s="319"/>
      <c r="I43" s="319"/>
      <c r="J43" s="319"/>
      <c r="K43" s="319"/>
      <c r="L43" s="319"/>
      <c r="M43" s="282"/>
      <c r="N43" s="311"/>
    </row>
    <row r="44" spans="1:14" x14ac:dyDescent="0.2">
      <c r="A44" s="1"/>
      <c r="B44" s="810" t="s">
        <v>121</v>
      </c>
      <c r="C44" s="811"/>
      <c r="D44" s="812"/>
      <c r="E44" s="35"/>
      <c r="F44" s="305">
        <f>+F36+H36+J36+L36</f>
        <v>0</v>
      </c>
      <c r="G44" s="320"/>
      <c r="H44" s="858" t="s">
        <v>122</v>
      </c>
      <c r="I44" s="859"/>
      <c r="J44" s="860"/>
      <c r="K44" s="321"/>
      <c r="L44" s="305">
        <f>+F42+J42+L42</f>
        <v>0</v>
      </c>
      <c r="M44" s="322"/>
      <c r="N44" s="311"/>
    </row>
    <row r="45" spans="1:14" x14ac:dyDescent="0.2">
      <c r="A45" s="1"/>
      <c r="B45" s="1"/>
      <c r="C45" s="1"/>
      <c r="D45" s="1"/>
      <c r="E45" s="1"/>
      <c r="F45" s="1"/>
      <c r="G45" s="1"/>
      <c r="H45" s="1"/>
      <c r="I45" s="1"/>
      <c r="J45" s="1"/>
      <c r="K45" s="1"/>
      <c r="L45" s="1"/>
      <c r="M45" s="322"/>
      <c r="N45" s="311"/>
    </row>
    <row r="46" spans="1:14" ht="13.5" x14ac:dyDescent="0.25">
      <c r="A46" s="1"/>
      <c r="B46" s="22"/>
      <c r="C46" s="22"/>
      <c r="D46" s="22"/>
      <c r="E46" s="22"/>
      <c r="F46" s="23"/>
      <c r="G46" s="22"/>
      <c r="H46" s="22"/>
      <c r="I46" s="22"/>
      <c r="J46" s="22"/>
      <c r="K46" s="22"/>
      <c r="L46" s="22"/>
      <c r="M46" s="22"/>
    </row>
    <row r="47" spans="1:14" ht="13.5" x14ac:dyDescent="0.25">
      <c r="B47" s="25"/>
      <c r="C47" s="25"/>
      <c r="D47" s="25"/>
      <c r="E47" s="25"/>
      <c r="F47" s="25"/>
      <c r="G47" s="25"/>
      <c r="H47" s="25"/>
      <c r="I47" s="25"/>
      <c r="J47" s="25"/>
      <c r="K47" s="25"/>
      <c r="L47" s="25"/>
      <c r="M47" s="25"/>
    </row>
  </sheetData>
  <sheetProtection algorithmName="SHA-512" hashValue="NF785kP6/83sE4qbvqjL8Y8KNinfd7Y8iSMiU0VzQr/ar0Uoz8GF7/JeD/HSfwm5oEUtdBm5Xoliy7TdcdVO/Q==" saltValue="4gtC/1OpTxoZD1qjjkEWTA==" spinCount="100000" sheet="1" objects="1" scenarios="1" formatCells="0" formatColumns="0" formatRows="0" selectLockedCells="1"/>
  <mergeCells count="11">
    <mergeCell ref="B42:D42"/>
    <mergeCell ref="F42:H42"/>
    <mergeCell ref="B44:D44"/>
    <mergeCell ref="H44:J44"/>
    <mergeCell ref="B3:H3"/>
    <mergeCell ref="B5:J5"/>
    <mergeCell ref="B7:D7"/>
    <mergeCell ref="B36:D36"/>
    <mergeCell ref="B38:D38"/>
    <mergeCell ref="B40:D40"/>
    <mergeCell ref="F40:H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vt:i4>
      </vt:variant>
    </vt:vector>
  </HeadingPairs>
  <TitlesOfParts>
    <vt:vector size="23" baseType="lpstr">
      <vt:lpstr>Portada</vt:lpstr>
      <vt:lpstr>Presentacion</vt:lpstr>
      <vt:lpstr>CIUU</vt:lpstr>
      <vt:lpstr>Vencimientos</vt:lpstr>
      <vt:lpstr>Datos Generales</vt:lpstr>
      <vt:lpstr>AJUSTES</vt:lpstr>
      <vt:lpstr>Renta</vt:lpstr>
      <vt:lpstr>Rentas Especiales</vt:lpstr>
      <vt:lpstr>Informacion laboral</vt:lpstr>
      <vt:lpstr>Costos y Deducciones</vt:lpstr>
      <vt:lpstr>Patrimonio</vt:lpstr>
      <vt:lpstr>Anexo del Contador</vt:lpstr>
      <vt:lpstr>VVA</vt:lpstr>
      <vt:lpstr>IA</vt:lpstr>
      <vt:lpstr>Borrador 110</vt:lpstr>
      <vt:lpstr>Liquidador de intereses</vt:lpstr>
      <vt:lpstr>Estadistica Parimonial</vt:lpstr>
      <vt:lpstr>Anexo Retenciones a Favor</vt:lpstr>
      <vt:lpstr>Anexo Retefuente pagada</vt:lpstr>
      <vt:lpstr>Anexo IVA</vt:lpstr>
      <vt:lpstr>Anexo PILA</vt:lpstr>
      <vt:lpstr>'Anexo PILA'!Títulos_a_imprimir</vt:lpstr>
      <vt:lpstr>'Anexo Retefuente pagada'!Títulos_a_imprimir</vt:lpstr>
    </vt:vector>
  </TitlesOfParts>
  <Company>OCT 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OCT Profesional y Empresarial SAS;Omar Cardona Toro</dc:creator>
  <cp:lastModifiedBy>Omar de J</cp:lastModifiedBy>
  <cp:revision>1</cp:revision>
  <cp:lastPrinted>2024-04-24T15:37:39Z</cp:lastPrinted>
  <dcterms:created xsi:type="dcterms:W3CDTF">2007-01-26T14:39:25Z</dcterms:created>
  <dcterms:modified xsi:type="dcterms:W3CDTF">2026-05-13T20:12:05Z</dcterms:modified>
  <dc:language>Español</dc:language>
  <cp:version>1</cp:version>
</cp:coreProperties>
</file>